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abril2013" sheetId="1" r:id="rId1"/>
  </sheets>
  <externalReferences>
    <externalReference r:id="rId4"/>
  </externalReferences>
  <definedNames>
    <definedName name="_xlnm.Print_Area" localSheetId="0">'abril2013'!$B$1:$W$73</definedName>
    <definedName name="Excel_BuiltIn__FilterDatabase">'abril2013'!$B$4:$W$62</definedName>
    <definedName name="_xlnm.Print_Titles" localSheetId="0">'abril2013'!$1:$4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<sst xmlns="http://schemas.openxmlformats.org/spreadsheetml/2006/main" count="95" uniqueCount="74">
  <si>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</si>
  <si>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</si>
  <si>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</si>
  <si>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</si>
  <si>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</si>
  <si>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</si>
  <si>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</si>
  <si>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</si>
  <si>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</si>
  <si>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</si>
  <si>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</si>
  <si>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</si>
  <si>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</si>
  <si>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</si>
  <si>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</si>
  <si>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</si>
  <si>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</si>
  <si>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</si>
  <si>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</si>
  <si>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</si>
  <si>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</si>
  <si>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</si>
  <si>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</si>
  <si>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</si>
  <si>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PAULA GOUVEA XAVIER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</si>
  <si>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</si>
  <si>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</si>
  <si>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</si>
  <si>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</si>
  <si>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</si>
  <si>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</si>
  <si>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</si>
  <si>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</si>
  <si>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</si>
  <si>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</si>
  <si>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</si>
  <si>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</si>
  <si>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</si>
  <si>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</si>
  <si>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</si>
  <si>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</si>
  <si>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</si>
  <si>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</si>
  <si>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</si>
  <si>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</si>
  <si>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</si>
  <si>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</t>
  </si>
  <si>
    <t>EVANDRO EULER DIAS</t>
  </si>
  <si>
    <t>DÉBORA BORGES KOERICH</t>
  </si>
  <si>
    <t>VLADIMIR PAES DE CASTRO</t>
  </si>
  <si>
    <t xml:space="preserve">SITUAÇÃO  </t>
  </si>
  <si>
    <t>em exercício</t>
  </si>
  <si>
    <t>REGINA CÉLIA OLIVEIRA SERRANO</t>
  </si>
  <si>
    <t xml:space="preserve">ANTÔNIO SOUZA LEMOS JÚNIOR </t>
  </si>
  <si>
    <t>Desembargadora Corregedora
   do TRT 6a. Região</t>
  </si>
  <si>
    <t>SÉRGIO PAULO ANDRADE LIMA</t>
  </si>
  <si>
    <t>LTRA - LICENÇA P/ TRÂNSITO</t>
  </si>
  <si>
    <t>LÍDIA ALMEIDA PINHEIRO TELES</t>
  </si>
  <si>
    <t xml:space="preserve"> </t>
  </si>
  <si>
    <t>Virgínia Malta Canavarro</t>
  </si>
  <si>
    <t>3ª VT Ipojuca</t>
  </si>
  <si>
    <t xml:space="preserve">SITUAÇÃO  * </t>
  </si>
  <si>
    <t>F</t>
  </si>
  <si>
    <t>PRODUTIVIDADE DOS JUÍZES EM VITALICIAMENTO DO TRT DA 6ª REGIÃO - ABRIL/2013</t>
  </si>
  <si>
    <t xml:space="preserve">(*)Retificadas as produtividades da juíza Lídia Almeida Pinheiro Teles, referentes aos meses de fevereiro e março/13, em relação à VT de Salgueiro, para constar como saldos de  "2" no prazo e "0" fora do </t>
  </si>
  <si>
    <t xml:space="preserve">prazo; e saldos de "0" no prazo e "0" fora do prazo, respectivamente;  </t>
  </si>
  <si>
    <t xml:space="preserve">SITUAÇÃO   </t>
  </si>
  <si>
    <t>01.04 a 30.04.13</t>
  </si>
  <si>
    <t>18.04 a 17.05.13</t>
  </si>
  <si>
    <t xml:space="preserve">18.04 a 17.05.13  </t>
  </si>
  <si>
    <t>27 de maio de 2013.</t>
  </si>
  <si>
    <t xml:space="preserve">(*)No período de 18.03 a 03.04 a VT de Vitória esteve fechada para implantação do PJe (O.S. TRT-GP 153/13).  </t>
  </si>
  <si>
    <t xml:space="preserve">(*)No período de 1º.04 a 15.04 a VT de Nazaré da Mata esteve fechada para implantação do PJe (O.S. TRT-GP 192/13).  </t>
  </si>
  <si>
    <t xml:space="preserve">(*)No período de 15.04 a 29.04 a VT de São Lourenço da Mata esteve fechada para implantação do PJe (O.S. TRT-GP 193/13).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</si>
</sst>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24" borderId="11" xfId="0" applyFont="1" applyFill="1" applyBorder="1" applyAlignment="1">
      <alignment/>
    </xf>
    <xf numFmtId="0" fontId="20" fillId="0" borderId="13" xfId="0" applyFont="1" applyFill="1" applyBorder="1" applyAlignment="1" applyProtection="1">
      <alignment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vertical="center"/>
      <protection locked="0"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25" xfId="0" applyFont="1" applyFill="1" applyBorder="1" applyAlignment="1" applyProtection="1">
      <alignment horizontal="center" vertical="center" wrapText="1"/>
      <protection locked="0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8" sqref="B68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98" t="s">
        <v>63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99" t="s">
        <v>0</v>
      </c>
      <c r="C2" s="100" t="s">
        <v>1</v>
      </c>
      <c r="D2" s="101" t="s">
        <v>2</v>
      </c>
      <c r="E2" s="101"/>
      <c r="F2" s="102" t="s">
        <v>3</v>
      </c>
      <c r="G2" s="102"/>
      <c r="H2" s="102"/>
      <c r="I2" s="102"/>
      <c r="J2" s="103" t="s">
        <v>4</v>
      </c>
      <c r="K2" s="103"/>
      <c r="L2" s="103"/>
      <c r="M2" s="103"/>
      <c r="N2" s="103"/>
      <c r="O2" s="103"/>
      <c r="P2" s="103"/>
      <c r="Q2" s="103" t="s">
        <v>5</v>
      </c>
      <c r="R2" s="103"/>
      <c r="S2" s="79" t="s">
        <v>6</v>
      </c>
      <c r="T2" s="79" t="s">
        <v>7</v>
      </c>
      <c r="U2" s="79" t="s">
        <v>8</v>
      </c>
      <c r="V2" s="103" t="s">
        <v>9</v>
      </c>
      <c r="W2" s="103"/>
    </row>
    <row r="3" spans="2:23" ht="33.75" customHeight="1">
      <c r="B3" s="99"/>
      <c r="C3" s="100"/>
      <c r="D3" s="101"/>
      <c r="E3" s="101"/>
      <c r="F3" s="104" t="s">
        <v>10</v>
      </c>
      <c r="G3" s="89" t="s">
        <v>11</v>
      </c>
      <c r="H3" s="89"/>
      <c r="I3" s="78" t="s">
        <v>12</v>
      </c>
      <c r="J3" s="103"/>
      <c r="K3" s="103"/>
      <c r="L3" s="103"/>
      <c r="M3" s="103"/>
      <c r="N3" s="103"/>
      <c r="O3" s="103"/>
      <c r="P3" s="103"/>
      <c r="Q3" s="103"/>
      <c r="R3" s="103"/>
      <c r="S3" s="79"/>
      <c r="T3" s="79"/>
      <c r="U3" s="79"/>
      <c r="V3" s="103"/>
      <c r="W3" s="103"/>
    </row>
    <row r="4" spans="2:23" ht="34.5" customHeight="1">
      <c r="B4" s="9" t="s">
        <v>13</v>
      </c>
      <c r="C4" s="100"/>
      <c r="D4" s="101"/>
      <c r="E4" s="101"/>
      <c r="F4" s="104"/>
      <c r="G4" s="10" t="s">
        <v>14</v>
      </c>
      <c r="H4" s="10" t="s">
        <v>15</v>
      </c>
      <c r="I4" s="78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79"/>
      <c r="T4" s="79"/>
      <c r="U4" s="79"/>
      <c r="V4" s="11" t="s">
        <v>22</v>
      </c>
      <c r="W4" s="8" t="s">
        <v>23</v>
      </c>
    </row>
    <row r="5" spans="2:23" ht="19.5" customHeight="1">
      <c r="B5" s="81" t="s">
        <v>53</v>
      </c>
      <c r="C5" s="12" t="s">
        <v>46</v>
      </c>
      <c r="D5" s="67"/>
      <c r="E5" s="14" t="s">
        <v>51</v>
      </c>
      <c r="F5" s="15"/>
      <c r="G5" s="15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/>
      <c r="W5" s="17"/>
    </row>
    <row r="6" spans="1:23" ht="19.5" customHeight="1">
      <c r="A6" s="1">
        <v>62</v>
      </c>
      <c r="B6" s="81"/>
      <c r="C6" s="19" t="str">
        <f>IF(A6="","VARA",VLOOKUP(A6,'[1]varas'!$A$4:$B$67,2))</f>
        <v>PAJT Floresta</v>
      </c>
      <c r="D6" s="13"/>
      <c r="E6" s="14"/>
      <c r="F6" s="15">
        <f>49+27</f>
        <v>76</v>
      </c>
      <c r="G6" s="15">
        <v>0</v>
      </c>
      <c r="H6" s="15">
        <v>0</v>
      </c>
      <c r="I6" s="16">
        <f>SUM(F6:H6)</f>
        <v>76</v>
      </c>
      <c r="J6" s="15">
        <v>34</v>
      </c>
      <c r="K6" s="15">
        <v>12</v>
      </c>
      <c r="L6" s="15">
        <v>0</v>
      </c>
      <c r="M6" s="15">
        <v>0</v>
      </c>
      <c r="N6" s="15">
        <v>0</v>
      </c>
      <c r="O6" s="15">
        <v>27</v>
      </c>
      <c r="P6" s="15">
        <f>SUM(J6:O6)</f>
        <v>73</v>
      </c>
      <c r="Q6" s="15">
        <v>3</v>
      </c>
      <c r="R6" s="15">
        <v>0</v>
      </c>
      <c r="S6" s="15">
        <v>0</v>
      </c>
      <c r="T6" s="15">
        <v>0</v>
      </c>
      <c r="U6" s="75">
        <v>75</v>
      </c>
      <c r="V6" s="17"/>
      <c r="W6" s="17"/>
    </row>
    <row r="7" spans="1:23" ht="21.75" customHeight="1">
      <c r="A7" s="1">
        <v>58</v>
      </c>
      <c r="B7" s="81"/>
      <c r="C7" s="19" t="str">
        <f>IF(A7="","VARA",VLOOKUP(A7,'[1]varas'!$A$4:$B$67,2))</f>
        <v>VT S.Talhada</v>
      </c>
      <c r="D7" s="13"/>
      <c r="E7" s="14"/>
      <c r="F7" s="15">
        <v>49</v>
      </c>
      <c r="G7" s="15">
        <v>0</v>
      </c>
      <c r="H7" s="15">
        <v>0</v>
      </c>
      <c r="I7" s="16">
        <f>SUM(F7:H7)</f>
        <v>49</v>
      </c>
      <c r="J7" s="15">
        <v>29</v>
      </c>
      <c r="K7" s="15">
        <v>14</v>
      </c>
      <c r="L7" s="15">
        <v>1</v>
      </c>
      <c r="M7" s="15">
        <v>0</v>
      </c>
      <c r="N7" s="15">
        <v>0</v>
      </c>
      <c r="O7" s="15">
        <v>5</v>
      </c>
      <c r="P7" s="15">
        <f>SUM(J7:O7)</f>
        <v>49</v>
      </c>
      <c r="Q7" s="15">
        <v>0</v>
      </c>
      <c r="R7" s="15">
        <v>0</v>
      </c>
      <c r="S7" s="15">
        <v>0</v>
      </c>
      <c r="T7" s="15">
        <v>0</v>
      </c>
      <c r="U7" s="75">
        <v>73</v>
      </c>
      <c r="V7" s="17"/>
      <c r="W7" s="17"/>
    </row>
    <row r="8" spans="1:23" ht="21.75" customHeight="1">
      <c r="A8" s="1">
        <v>59</v>
      </c>
      <c r="B8" s="81"/>
      <c r="C8" s="19" t="str">
        <f>IF(A8="","VARA",VLOOKUP(A8,'[1]varas'!$A$4:$B$67,2))</f>
        <v>VT Salgueiro</v>
      </c>
      <c r="D8" s="13"/>
      <c r="E8" s="14"/>
      <c r="F8" s="15">
        <v>44</v>
      </c>
      <c r="G8" s="15">
        <v>0</v>
      </c>
      <c r="H8" s="15">
        <v>0</v>
      </c>
      <c r="I8" s="16">
        <f>SUM(F8:H8)</f>
        <v>44</v>
      </c>
      <c r="J8" s="15">
        <v>9</v>
      </c>
      <c r="K8" s="15">
        <v>4</v>
      </c>
      <c r="L8" s="15">
        <v>0</v>
      </c>
      <c r="M8" s="15">
        <v>0</v>
      </c>
      <c r="N8" s="15">
        <v>0</v>
      </c>
      <c r="O8" s="15">
        <v>23</v>
      </c>
      <c r="P8" s="15">
        <f>SUM(J8:O8)</f>
        <v>36</v>
      </c>
      <c r="Q8" s="15">
        <v>8</v>
      </c>
      <c r="R8" s="15">
        <v>0</v>
      </c>
      <c r="S8" s="15">
        <v>0</v>
      </c>
      <c r="T8" s="15">
        <v>0</v>
      </c>
      <c r="U8" s="15">
        <v>77</v>
      </c>
      <c r="V8" s="17"/>
      <c r="W8" s="17"/>
    </row>
    <row r="9" spans="2:23" ht="18" customHeight="1">
      <c r="B9" s="81"/>
      <c r="C9" s="21" t="s">
        <v>12</v>
      </c>
      <c r="D9" s="22"/>
      <c r="E9" s="23"/>
      <c r="F9" s="24">
        <f>SUM(F5:F8)</f>
        <v>169</v>
      </c>
      <c r="G9" s="24">
        <f>SUM(G5:G8)</f>
        <v>0</v>
      </c>
      <c r="H9" s="24">
        <f>SUM(H5:H8)</f>
        <v>0</v>
      </c>
      <c r="I9" s="25">
        <f>SUM(F9:H9)</f>
        <v>169</v>
      </c>
      <c r="J9" s="24">
        <f aca="true" t="shared" si="0" ref="J9:O9">SUM(J5:J8)</f>
        <v>72</v>
      </c>
      <c r="K9" s="24">
        <f t="shared" si="0"/>
        <v>30</v>
      </c>
      <c r="L9" s="24">
        <f t="shared" si="0"/>
        <v>1</v>
      </c>
      <c r="M9" s="24">
        <f t="shared" si="0"/>
        <v>0</v>
      </c>
      <c r="N9" s="24">
        <f t="shared" si="0"/>
        <v>0</v>
      </c>
      <c r="O9" s="24">
        <f t="shared" si="0"/>
        <v>55</v>
      </c>
      <c r="P9" s="24">
        <f>SUM(J9:O9)</f>
        <v>158</v>
      </c>
      <c r="Q9" s="24">
        <f>SUM(Q5:Q8)</f>
        <v>11</v>
      </c>
      <c r="R9" s="24">
        <f>SUM(R5:R8)</f>
        <v>0</v>
      </c>
      <c r="S9" s="24">
        <f>SUM(S5:S8)</f>
        <v>0</v>
      </c>
      <c r="T9" s="24">
        <f>SUM(T5:T8)</f>
        <v>0</v>
      </c>
      <c r="U9" s="24">
        <f>SUM(U5:U8)</f>
        <v>225</v>
      </c>
      <c r="V9" s="26">
        <f>IF(I9-Q9=0,"",IF(D9="",(P9+S9)/(I9-Q9),IF(AND(D9&lt;&gt;"",(P9+S9)/(I9-Q9)&gt;=50%),(P9+S9)/(I9-Q9),"")))</f>
        <v>1</v>
      </c>
      <c r="W9" s="26">
        <f>IF(I9=O9,"",IF(V9="",0,(P9+Q9+S9-O9)/(I9-O9)))</f>
        <v>1</v>
      </c>
    </row>
    <row r="10" spans="2:23" ht="21" customHeight="1">
      <c r="B10" s="80" t="s">
        <v>48</v>
      </c>
      <c r="C10" s="12" t="s">
        <v>50</v>
      </c>
      <c r="D10" s="67"/>
      <c r="E10" s="14" t="s">
        <v>51</v>
      </c>
      <c r="F10" s="15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/>
      <c r="W10" s="17"/>
    </row>
    <row r="11" spans="1:23" ht="21" customHeight="1">
      <c r="A11" s="1">
        <v>21</v>
      </c>
      <c r="B11" s="80"/>
      <c r="C11" s="73" t="str">
        <f>IF(A11="","VARA",VLOOKUP(A11,'[1]varas'!$A$4:$B$67,2))</f>
        <v>21ª VT Recife</v>
      </c>
      <c r="D11" s="67"/>
      <c r="E11" s="14"/>
      <c r="F11" s="15">
        <v>9</v>
      </c>
      <c r="G11" s="15">
        <v>0</v>
      </c>
      <c r="H11" s="15">
        <v>0</v>
      </c>
      <c r="I11" s="16">
        <f>SUM(F11:H11)</f>
        <v>9</v>
      </c>
      <c r="J11" s="15">
        <v>2</v>
      </c>
      <c r="K11" s="15">
        <v>2</v>
      </c>
      <c r="L11" s="15">
        <v>0</v>
      </c>
      <c r="M11" s="15">
        <v>0</v>
      </c>
      <c r="N11" s="15">
        <v>0</v>
      </c>
      <c r="O11" s="15">
        <v>5</v>
      </c>
      <c r="P11" s="15">
        <f>SUM(J11:O11)</f>
        <v>9</v>
      </c>
      <c r="Q11" s="15">
        <v>0</v>
      </c>
      <c r="R11" s="15">
        <v>0</v>
      </c>
      <c r="S11" s="15">
        <v>0</v>
      </c>
      <c r="T11" s="15">
        <v>0</v>
      </c>
      <c r="U11" s="15">
        <v>16</v>
      </c>
      <c r="V11" s="17"/>
      <c r="W11" s="17"/>
    </row>
    <row r="12" spans="1:23" ht="21" customHeight="1">
      <c r="A12" s="1">
        <v>23</v>
      </c>
      <c r="B12" s="80"/>
      <c r="C12" s="73" t="str">
        <f>IF(A12="","VARA",VLOOKUP(A12,'[1]varas'!$A$4:$B$67,2))</f>
        <v>23ª VT Recife</v>
      </c>
      <c r="D12" s="67"/>
      <c r="E12" s="14"/>
      <c r="F12" s="15">
        <v>0</v>
      </c>
      <c r="G12" s="15">
        <v>11</v>
      </c>
      <c r="H12" s="15">
        <v>0</v>
      </c>
      <c r="I12" s="16">
        <f>SUM(F12:H12)</f>
        <v>11</v>
      </c>
      <c r="J12" s="15">
        <v>11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>SUM(J12:O12)</f>
        <v>11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7"/>
      <c r="W12" s="17"/>
    </row>
    <row r="13" spans="1:23" ht="21" customHeight="1">
      <c r="A13" s="1">
        <v>37</v>
      </c>
      <c r="B13" s="80"/>
      <c r="C13" s="73" t="str">
        <f>IF(A13="","VARA",VLOOKUP(A13,'[1]varas'!$A$4:$B$67,2))</f>
        <v>4ª VT Jaboatão</v>
      </c>
      <c r="D13" s="67"/>
      <c r="E13" s="14"/>
      <c r="F13" s="15">
        <v>0</v>
      </c>
      <c r="G13" s="15">
        <v>2</v>
      </c>
      <c r="H13" s="15">
        <v>0</v>
      </c>
      <c r="I13" s="16">
        <f>SUM(F13:H13)</f>
        <v>2</v>
      </c>
      <c r="J13" s="15">
        <v>2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>SUM(J13:O13)</f>
        <v>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7"/>
      <c r="W13" s="17"/>
    </row>
    <row r="14" spans="1:23" ht="21" customHeight="1">
      <c r="A14" s="1">
        <v>54</v>
      </c>
      <c r="B14" s="80"/>
      <c r="C14" s="73" t="str">
        <f>IF(A14="","VARA",VLOOKUP(A14,'[1]varas'!$A$4:$B$67,2))</f>
        <v>1ª VT Palmares</v>
      </c>
      <c r="D14" s="67"/>
      <c r="E14" s="14"/>
      <c r="F14" s="15">
        <f>27+12+21</f>
        <v>60</v>
      </c>
      <c r="G14" s="15">
        <v>0</v>
      </c>
      <c r="H14" s="15">
        <v>0</v>
      </c>
      <c r="I14" s="16">
        <f>SUM(F14:H14)</f>
        <v>60</v>
      </c>
      <c r="J14" s="15">
        <v>12</v>
      </c>
      <c r="K14" s="15">
        <v>5</v>
      </c>
      <c r="L14" s="15">
        <v>0</v>
      </c>
      <c r="M14" s="15">
        <v>21</v>
      </c>
      <c r="N14" s="15">
        <v>0</v>
      </c>
      <c r="O14" s="15">
        <v>12</v>
      </c>
      <c r="P14" s="15">
        <f>SUM(J14:O14)</f>
        <v>50</v>
      </c>
      <c r="Q14" s="15">
        <v>10</v>
      </c>
      <c r="R14" s="15">
        <v>0</v>
      </c>
      <c r="S14" s="15">
        <v>0</v>
      </c>
      <c r="T14" s="15">
        <v>0</v>
      </c>
      <c r="U14" s="15">
        <v>75</v>
      </c>
      <c r="V14" s="17"/>
      <c r="W14" s="17"/>
    </row>
    <row r="15" spans="2:23" ht="19.5" customHeight="1">
      <c r="B15" s="80"/>
      <c r="C15" s="21" t="s">
        <v>12</v>
      </c>
      <c r="D15" s="22"/>
      <c r="E15" s="23"/>
      <c r="F15" s="24">
        <f>SUM(F10:F14)</f>
        <v>69</v>
      </c>
      <c r="G15" s="24">
        <f>SUM(G10:G14)</f>
        <v>13</v>
      </c>
      <c r="H15" s="24">
        <f>SUM(H10:H14)</f>
        <v>0</v>
      </c>
      <c r="I15" s="25">
        <f>SUM(F15:H15)</f>
        <v>82</v>
      </c>
      <c r="J15" s="24">
        <f aca="true" t="shared" si="1" ref="J15:O15">SUM(J10:J14)</f>
        <v>27</v>
      </c>
      <c r="K15" s="24">
        <f t="shared" si="1"/>
        <v>7</v>
      </c>
      <c r="L15" s="24">
        <f t="shared" si="1"/>
        <v>0</v>
      </c>
      <c r="M15" s="24">
        <f t="shared" si="1"/>
        <v>21</v>
      </c>
      <c r="N15" s="24">
        <f t="shared" si="1"/>
        <v>0</v>
      </c>
      <c r="O15" s="24">
        <f t="shared" si="1"/>
        <v>17</v>
      </c>
      <c r="P15" s="24">
        <f>SUM(J15:O15)</f>
        <v>72</v>
      </c>
      <c r="Q15" s="24">
        <f>SUM(Q10:Q14)</f>
        <v>10</v>
      </c>
      <c r="R15" s="24">
        <f>SUM(R10:R14)</f>
        <v>0</v>
      </c>
      <c r="S15" s="24">
        <f>SUM(S10:S14)</f>
        <v>0</v>
      </c>
      <c r="T15" s="24">
        <f>SUM(T10:T14)</f>
        <v>0</v>
      </c>
      <c r="U15" s="24">
        <f>SUM(U10:U14)</f>
        <v>91</v>
      </c>
      <c r="V15" s="26">
        <f>IF(I15-Q15=0,"",IF(D15="",(P15+S15)/(I15-Q15),IF(AND(D15&lt;&gt;"",(P15+S15)/(I15-Q15)&gt;=50%),(P15+S15)/(I15-Q15),"")))</f>
        <v>1</v>
      </c>
      <c r="W15" s="26">
        <f>IF(I15=O15,"",IF(V15="",0,(P15+Q15+S15-O15)/(I15-O15)))</f>
        <v>1</v>
      </c>
    </row>
    <row r="16" spans="2:28" ht="19.5" customHeight="1">
      <c r="B16" s="81" t="s">
        <v>47</v>
      </c>
      <c r="C16" s="12" t="s">
        <v>46</v>
      </c>
      <c r="D16" s="67"/>
      <c r="E16" s="14" t="s">
        <v>51</v>
      </c>
      <c r="F16" s="15"/>
      <c r="G16" s="15"/>
      <c r="H16" s="15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/>
      <c r="W16" s="17"/>
      <c r="AB16" s="18"/>
    </row>
    <row r="17" spans="1:28" ht="24" customHeight="1">
      <c r="A17" s="1">
        <v>32</v>
      </c>
      <c r="B17" s="81"/>
      <c r="C17" s="19" t="str">
        <f>IF(A17="","VARA",VLOOKUP(A17,'[1]varas'!$A$4:$B$67,2))</f>
        <v>1ª VT Ipojuca</v>
      </c>
      <c r="D17" s="67"/>
      <c r="E17" s="14"/>
      <c r="F17" s="15">
        <f>51+31+7</f>
        <v>89</v>
      </c>
      <c r="G17" s="15">
        <v>6</v>
      </c>
      <c r="H17" s="15">
        <v>0</v>
      </c>
      <c r="I17" s="16">
        <f>SUM(F17:H17)</f>
        <v>95</v>
      </c>
      <c r="J17" s="15">
        <v>35</v>
      </c>
      <c r="K17" s="15">
        <v>7</v>
      </c>
      <c r="L17" s="15">
        <v>6</v>
      </c>
      <c r="M17" s="15">
        <v>1</v>
      </c>
      <c r="N17" s="15">
        <v>0</v>
      </c>
      <c r="O17" s="15">
        <v>31</v>
      </c>
      <c r="P17" s="15">
        <f>SUM(J17:O17)</f>
        <v>80</v>
      </c>
      <c r="Q17" s="15">
        <v>15</v>
      </c>
      <c r="R17" s="15">
        <v>0</v>
      </c>
      <c r="S17" s="15">
        <v>0</v>
      </c>
      <c r="T17" s="15">
        <v>0</v>
      </c>
      <c r="U17" s="15">
        <v>137</v>
      </c>
      <c r="V17" s="17"/>
      <c r="W17" s="17"/>
      <c r="AB17" s="18"/>
    </row>
    <row r="18" spans="1:29" s="27" customFormat="1" ht="18.75" customHeight="1">
      <c r="A18" s="20"/>
      <c r="B18" s="81"/>
      <c r="C18" s="21" t="s">
        <v>12</v>
      </c>
      <c r="D18" s="22"/>
      <c r="E18" s="23"/>
      <c r="F18" s="24">
        <f>SUM(F16:F17)</f>
        <v>89</v>
      </c>
      <c r="G18" s="24">
        <f>SUM(G16:G17)</f>
        <v>6</v>
      </c>
      <c r="H18" s="24">
        <f>SUM(H16:H17)</f>
        <v>0</v>
      </c>
      <c r="I18" s="25">
        <f>SUM(F18:H18)</f>
        <v>95</v>
      </c>
      <c r="J18" s="24">
        <f aca="true" t="shared" si="2" ref="J18:O18">SUM(J16:J17)</f>
        <v>35</v>
      </c>
      <c r="K18" s="24">
        <f t="shared" si="2"/>
        <v>7</v>
      </c>
      <c r="L18" s="24">
        <f t="shared" si="2"/>
        <v>6</v>
      </c>
      <c r="M18" s="24">
        <f t="shared" si="2"/>
        <v>1</v>
      </c>
      <c r="N18" s="24">
        <f t="shared" si="2"/>
        <v>0</v>
      </c>
      <c r="O18" s="24">
        <f t="shared" si="2"/>
        <v>31</v>
      </c>
      <c r="P18" s="24">
        <f>SUM(J18:O18)</f>
        <v>80</v>
      </c>
      <c r="Q18" s="24">
        <f>SUM(Q16:Q17)</f>
        <v>15</v>
      </c>
      <c r="R18" s="24">
        <f>SUM(R16:R17)</f>
        <v>0</v>
      </c>
      <c r="S18" s="24">
        <f>SUM(S16:S17)</f>
        <v>0</v>
      </c>
      <c r="T18" s="24">
        <f>SUM(T16:T17)</f>
        <v>0</v>
      </c>
      <c r="U18" s="24">
        <f>SUM(U16:U17)</f>
        <v>137</v>
      </c>
      <c r="V18" s="26">
        <f>IF(I18-Q18=0,"",IF(D18="",(P18+S18)/(I18-Q18),IF(AND(D18&lt;&gt;"",(P18+S18)/(I18-Q18)&gt;=50%),(P18+S18)/(I18-Q18),"")))</f>
        <v>1</v>
      </c>
      <c r="W18" s="26">
        <f>IF(I18=O18,"",IF(V18="",0,(P18+Q18+S18-O18)/(I18-O18)))</f>
        <v>1</v>
      </c>
      <c r="AC18" s="28">
        <f>(Z18+AA18)/20</f>
        <v>0</v>
      </c>
    </row>
    <row r="19" spans="1:29" s="27" customFormat="1" ht="27" customHeight="1">
      <c r="A19" s="20"/>
      <c r="B19" s="95" t="s">
        <v>57</v>
      </c>
      <c r="C19" s="70" t="s">
        <v>61</v>
      </c>
      <c r="D19" s="13"/>
      <c r="E19" s="14" t="s">
        <v>51</v>
      </c>
      <c r="F19" s="15"/>
      <c r="G19" s="15"/>
      <c r="H19" s="15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/>
      <c r="W19" s="17"/>
      <c r="AC19" s="28"/>
    </row>
    <row r="20" spans="1:29" s="27" customFormat="1" ht="27" customHeight="1">
      <c r="A20" s="20">
        <v>2</v>
      </c>
      <c r="B20" s="96"/>
      <c r="C20" s="71" t="str">
        <f>IF(A20="","VARA",VLOOKUP(A20,'[1]varas'!$A$4:$B$67,2))</f>
        <v>2ª VT Recife</v>
      </c>
      <c r="D20" s="13"/>
      <c r="E20" s="14"/>
      <c r="F20" s="15">
        <v>0</v>
      </c>
      <c r="G20" s="15">
        <v>9</v>
      </c>
      <c r="H20" s="15">
        <v>0</v>
      </c>
      <c r="I20" s="16">
        <f aca="true" t="shared" si="3" ref="I20:I28">SUM(F20:H20)</f>
        <v>9</v>
      </c>
      <c r="J20" s="15">
        <v>6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aca="true" t="shared" si="4" ref="P20:P28">SUM(J20:O20)</f>
        <v>6</v>
      </c>
      <c r="Q20" s="15">
        <v>0</v>
      </c>
      <c r="R20" s="15">
        <v>3</v>
      </c>
      <c r="S20" s="15">
        <v>0</v>
      </c>
      <c r="T20" s="15">
        <v>0</v>
      </c>
      <c r="U20" s="15">
        <v>0</v>
      </c>
      <c r="V20" s="17"/>
      <c r="W20" s="17"/>
      <c r="AC20" s="28"/>
    </row>
    <row r="21" spans="1:29" s="27" customFormat="1" ht="27" customHeight="1">
      <c r="A21" s="20">
        <v>14</v>
      </c>
      <c r="B21" s="96"/>
      <c r="C21" s="71" t="str">
        <f>IF(A21="","VARA",VLOOKUP(A21,'[1]varas'!$A$4:$B$67,2))</f>
        <v>14ª VT Recife</v>
      </c>
      <c r="D21" s="13"/>
      <c r="E21" s="14"/>
      <c r="F21" s="15">
        <v>8</v>
      </c>
      <c r="G21" s="15">
        <v>0</v>
      </c>
      <c r="H21" s="15">
        <v>0</v>
      </c>
      <c r="I21" s="16">
        <f>SUM(F21:H21)</f>
        <v>8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5</v>
      </c>
      <c r="P21" s="15">
        <f>SUM(J21:O21)</f>
        <v>5</v>
      </c>
      <c r="Q21" s="15">
        <v>0</v>
      </c>
      <c r="R21" s="15">
        <v>3</v>
      </c>
      <c r="S21" s="15">
        <v>0</v>
      </c>
      <c r="T21" s="15">
        <v>0</v>
      </c>
      <c r="U21" s="15">
        <v>15</v>
      </c>
      <c r="V21" s="17"/>
      <c r="W21" s="17"/>
      <c r="AC21" s="28"/>
    </row>
    <row r="22" spans="1:29" s="27" customFormat="1" ht="27" customHeight="1">
      <c r="A22" s="20">
        <v>15</v>
      </c>
      <c r="B22" s="96"/>
      <c r="C22" s="71" t="str">
        <f>IF(A22="","VARA",VLOOKUP(A22,'[1]varas'!$A$4:$B$67,2))</f>
        <v>15ª VT Recife</v>
      </c>
      <c r="D22" s="13"/>
      <c r="E22" s="14"/>
      <c r="F22" s="15">
        <v>0</v>
      </c>
      <c r="G22" s="15">
        <v>4</v>
      </c>
      <c r="H22" s="15">
        <v>0</v>
      </c>
      <c r="I22" s="16">
        <f>SUM(F22:H22)</f>
        <v>4</v>
      </c>
      <c r="J22" s="15">
        <v>4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>SUM(J22:O22)</f>
        <v>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7"/>
      <c r="W22" s="17"/>
      <c r="AC22" s="28"/>
    </row>
    <row r="23" spans="1:29" s="27" customFormat="1" ht="27" customHeight="1">
      <c r="A23" s="20">
        <v>16</v>
      </c>
      <c r="B23" s="96"/>
      <c r="C23" s="71" t="str">
        <f>IF(A23="","VARA",VLOOKUP(A23,'[1]varas'!$A$4:$B$67,2))</f>
        <v>16ª VT Recife</v>
      </c>
      <c r="D23" s="13"/>
      <c r="E23" s="14"/>
      <c r="F23" s="15">
        <v>2</v>
      </c>
      <c r="G23" s="15">
        <v>0</v>
      </c>
      <c r="H23" s="15">
        <v>0</v>
      </c>
      <c r="I23" s="16">
        <f t="shared" si="3"/>
        <v>2</v>
      </c>
      <c r="J23" s="15">
        <v>1</v>
      </c>
      <c r="K23" s="15">
        <v>0</v>
      </c>
      <c r="L23" s="15">
        <v>1</v>
      </c>
      <c r="M23" s="15">
        <v>0</v>
      </c>
      <c r="N23" s="15">
        <v>0</v>
      </c>
      <c r="O23" s="15">
        <v>0</v>
      </c>
      <c r="P23" s="15">
        <f t="shared" si="4"/>
        <v>2</v>
      </c>
      <c r="Q23" s="15">
        <v>0</v>
      </c>
      <c r="R23" s="15">
        <v>0</v>
      </c>
      <c r="S23" s="15">
        <v>0</v>
      </c>
      <c r="T23" s="15">
        <v>0</v>
      </c>
      <c r="U23" s="15">
        <v>6</v>
      </c>
      <c r="V23" s="17"/>
      <c r="W23" s="17"/>
      <c r="AC23" s="28"/>
    </row>
    <row r="24" spans="1:29" s="27" customFormat="1" ht="27" customHeight="1">
      <c r="A24" s="20">
        <v>23</v>
      </c>
      <c r="B24" s="96"/>
      <c r="C24" s="71" t="str">
        <f>IF(A24="","VARA",VLOOKUP(A24,'[1]varas'!$A$4:$B$67,2))</f>
        <v>23ª VT Recife</v>
      </c>
      <c r="D24" s="13"/>
      <c r="E24" s="14"/>
      <c r="F24" s="15">
        <v>0</v>
      </c>
      <c r="G24" s="15">
        <v>0</v>
      </c>
      <c r="H24" s="15">
        <v>1</v>
      </c>
      <c r="I24" s="16">
        <f t="shared" si="3"/>
        <v>1</v>
      </c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4"/>
        <v>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7"/>
      <c r="W24" s="17"/>
      <c r="AC24" s="28"/>
    </row>
    <row r="25" spans="1:29" s="27" customFormat="1" ht="27" customHeight="1">
      <c r="A25" s="20">
        <v>41</v>
      </c>
      <c r="B25" s="96"/>
      <c r="C25" s="71" t="str">
        <f>IF(A25="","VARA",VLOOKUP(A25,'[1]varas'!$A$4:$B$67,2))</f>
        <v>1ª VT Paulista</v>
      </c>
      <c r="D25" s="13"/>
      <c r="E25" s="14"/>
      <c r="F25" s="15">
        <v>0</v>
      </c>
      <c r="G25" s="15">
        <v>0</v>
      </c>
      <c r="H25" s="15">
        <v>2</v>
      </c>
      <c r="I25" s="16">
        <f t="shared" si="3"/>
        <v>2</v>
      </c>
      <c r="J25" s="15">
        <v>2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4"/>
        <v>2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7"/>
      <c r="W25" s="17"/>
      <c r="AC25" s="28"/>
    </row>
    <row r="26" spans="1:29" s="27" customFormat="1" ht="27" customHeight="1">
      <c r="A26" s="20">
        <v>42</v>
      </c>
      <c r="B26" s="96"/>
      <c r="C26" s="71" t="str">
        <f>IF(A26="","VARA",VLOOKUP(A26,'[1]varas'!$A$4:$B$67,2))</f>
        <v>2ª VT Paulista</v>
      </c>
      <c r="D26" s="13"/>
      <c r="E26" s="14"/>
      <c r="F26" s="15">
        <v>1</v>
      </c>
      <c r="G26" s="15">
        <v>9</v>
      </c>
      <c r="H26" s="15">
        <v>0</v>
      </c>
      <c r="I26" s="16">
        <f t="shared" si="3"/>
        <v>10</v>
      </c>
      <c r="J26" s="15">
        <v>8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f t="shared" si="4"/>
        <v>9</v>
      </c>
      <c r="Q26" s="15">
        <v>0</v>
      </c>
      <c r="R26" s="15">
        <v>0</v>
      </c>
      <c r="S26" s="15">
        <v>1</v>
      </c>
      <c r="T26" s="15">
        <v>0</v>
      </c>
      <c r="U26" s="15">
        <v>0</v>
      </c>
      <c r="V26" s="17"/>
      <c r="W26" s="17"/>
      <c r="AC26" s="28"/>
    </row>
    <row r="27" spans="1:29" s="27" customFormat="1" ht="21.75" customHeight="1">
      <c r="A27" s="20">
        <v>27</v>
      </c>
      <c r="B27" s="96"/>
      <c r="C27" s="71" t="str">
        <f>IF(A27="","VARA",VLOOKUP(A27,'[1]varas'!$A$4:$B$67,2))</f>
        <v>2ª VT Cabo</v>
      </c>
      <c r="D27" s="13"/>
      <c r="E27" s="14"/>
      <c r="F27" s="15">
        <v>0</v>
      </c>
      <c r="G27" s="15">
        <v>7</v>
      </c>
      <c r="H27" s="15">
        <v>0</v>
      </c>
      <c r="I27" s="16">
        <f t="shared" si="3"/>
        <v>7</v>
      </c>
      <c r="J27" s="15">
        <v>5</v>
      </c>
      <c r="K27" s="15">
        <v>0</v>
      </c>
      <c r="L27" s="15">
        <v>1</v>
      </c>
      <c r="M27" s="15">
        <v>1</v>
      </c>
      <c r="N27" s="15">
        <v>0</v>
      </c>
      <c r="O27" s="15">
        <v>0</v>
      </c>
      <c r="P27" s="15">
        <f t="shared" si="4"/>
        <v>7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7"/>
      <c r="W27" s="17"/>
      <c r="AC27" s="28"/>
    </row>
    <row r="28" spans="1:29" s="27" customFormat="1" ht="21.75" customHeight="1">
      <c r="A28" s="20">
        <v>37</v>
      </c>
      <c r="B28" s="96"/>
      <c r="C28" s="71" t="str">
        <f>IF(A28="","VARA",VLOOKUP(A28,'[1]varas'!$A$4:$B$67,2))</f>
        <v>4ª VT Jaboatão</v>
      </c>
      <c r="D28" s="13"/>
      <c r="E28" s="14"/>
      <c r="F28" s="15">
        <v>0</v>
      </c>
      <c r="G28" s="15">
        <v>0</v>
      </c>
      <c r="H28" s="15">
        <v>1</v>
      </c>
      <c r="I28" s="16">
        <f t="shared" si="3"/>
        <v>1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4"/>
        <v>1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7"/>
      <c r="W28" s="17"/>
      <c r="AC28" s="28"/>
    </row>
    <row r="29" spans="1:29" s="27" customFormat="1" ht="20.25" customHeight="1">
      <c r="A29" s="20">
        <v>57</v>
      </c>
      <c r="B29" s="96"/>
      <c r="C29" s="71" t="str">
        <f>IF(A29="","VARA",VLOOKUP(A29,'[1]varas'!$A$4:$B$67,2))</f>
        <v>VT S. Lourenço </v>
      </c>
      <c r="D29" s="13"/>
      <c r="E29" s="14"/>
      <c r="F29" s="15">
        <v>0</v>
      </c>
      <c r="G29" s="15">
        <v>3</v>
      </c>
      <c r="H29" s="15">
        <v>0</v>
      </c>
      <c r="I29" s="16">
        <f>SUM(F29:H29)</f>
        <v>3</v>
      </c>
      <c r="J29" s="15">
        <v>3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>SUM(J29:O29)</f>
        <v>3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7"/>
      <c r="W29" s="17"/>
      <c r="AC29" s="28"/>
    </row>
    <row r="30" spans="1:29" s="27" customFormat="1" ht="22.5" customHeight="1">
      <c r="A30" s="20">
        <v>48</v>
      </c>
      <c r="B30" s="96"/>
      <c r="C30" s="71" t="str">
        <f>IF(A30="","VARA",VLOOKUP(A30,'[1]varas'!$A$4:$B$67,2))</f>
        <v>VT Catende</v>
      </c>
      <c r="D30" s="13"/>
      <c r="E30" s="14"/>
      <c r="F30" s="15">
        <f>16+23</f>
        <v>39</v>
      </c>
      <c r="G30" s="15">
        <v>0</v>
      </c>
      <c r="H30" s="15">
        <v>0</v>
      </c>
      <c r="I30" s="16">
        <f>SUM(F30:H30)</f>
        <v>39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23</v>
      </c>
      <c r="P30" s="15">
        <f>SUM(J30:O30)</f>
        <v>24</v>
      </c>
      <c r="Q30" s="15">
        <v>0</v>
      </c>
      <c r="R30" s="15">
        <v>15</v>
      </c>
      <c r="S30" s="15">
        <v>0</v>
      </c>
      <c r="T30" s="15">
        <v>0</v>
      </c>
      <c r="U30" s="15">
        <v>82</v>
      </c>
      <c r="V30" s="17"/>
      <c r="W30" s="17"/>
      <c r="AC30" s="28"/>
    </row>
    <row r="31" spans="1:29" s="27" customFormat="1" ht="19.5" customHeight="1">
      <c r="A31" s="20">
        <v>58</v>
      </c>
      <c r="B31" s="96"/>
      <c r="C31" s="71" t="str">
        <f>IF(A31="","VARA",VLOOKUP(A31,'[1]varas'!$A$4:$B$67,2))</f>
        <v>VT S.Talhada</v>
      </c>
      <c r="D31" s="13"/>
      <c r="E31" s="14"/>
      <c r="F31" s="15">
        <f>92+31+4</f>
        <v>127</v>
      </c>
      <c r="G31" s="15">
        <v>0</v>
      </c>
      <c r="H31" s="15">
        <v>0</v>
      </c>
      <c r="I31" s="16">
        <f>SUM(F31:H31)</f>
        <v>127</v>
      </c>
      <c r="J31" s="15">
        <v>39</v>
      </c>
      <c r="K31" s="15">
        <v>35</v>
      </c>
      <c r="L31" s="15">
        <v>4</v>
      </c>
      <c r="M31" s="15">
        <v>0</v>
      </c>
      <c r="N31" s="15">
        <v>0</v>
      </c>
      <c r="O31" s="15">
        <v>31</v>
      </c>
      <c r="P31" s="15">
        <f>SUM(J31:O31)</f>
        <v>109</v>
      </c>
      <c r="Q31" s="15">
        <v>18</v>
      </c>
      <c r="R31" s="15">
        <v>0</v>
      </c>
      <c r="S31" s="15">
        <v>0</v>
      </c>
      <c r="T31" s="15">
        <v>0</v>
      </c>
      <c r="U31" s="15">
        <v>220</v>
      </c>
      <c r="V31" s="17"/>
      <c r="W31" s="17"/>
      <c r="AC31" s="28"/>
    </row>
    <row r="32" spans="1:29" s="27" customFormat="1" ht="21" customHeight="1">
      <c r="A32" s="20"/>
      <c r="B32" s="97"/>
      <c r="C32" s="74" t="s">
        <v>12</v>
      </c>
      <c r="D32" s="22"/>
      <c r="E32" s="23"/>
      <c r="F32" s="24">
        <f>SUM(F19:F31)</f>
        <v>177</v>
      </c>
      <c r="G32" s="24">
        <f>SUM(G19:G31)</f>
        <v>32</v>
      </c>
      <c r="H32" s="24">
        <f>SUM(H19:H31)</f>
        <v>4</v>
      </c>
      <c r="I32" s="25">
        <f>SUM(F32:H32)</f>
        <v>213</v>
      </c>
      <c r="J32" s="24">
        <f aca="true" t="shared" si="5" ref="J32:O32">SUM(J19:J31)</f>
        <v>71</v>
      </c>
      <c r="K32" s="24">
        <f t="shared" si="5"/>
        <v>35</v>
      </c>
      <c r="L32" s="24">
        <f t="shared" si="5"/>
        <v>6</v>
      </c>
      <c r="M32" s="24">
        <f t="shared" si="5"/>
        <v>2</v>
      </c>
      <c r="N32" s="24">
        <f t="shared" si="5"/>
        <v>0</v>
      </c>
      <c r="O32" s="24">
        <f t="shared" si="5"/>
        <v>59</v>
      </c>
      <c r="P32" s="24">
        <f>SUM(J32:O32)</f>
        <v>173</v>
      </c>
      <c r="Q32" s="24">
        <f>SUM(Q19:Q31)</f>
        <v>18</v>
      </c>
      <c r="R32" s="24">
        <f>SUM(R19:R31)</f>
        <v>21</v>
      </c>
      <c r="S32" s="24">
        <f>SUM(S19:S31)</f>
        <v>1</v>
      </c>
      <c r="T32" s="24">
        <f>SUM(T19:T31)</f>
        <v>0</v>
      </c>
      <c r="U32" s="24">
        <f>SUM(U19:U31)</f>
        <v>323</v>
      </c>
      <c r="V32" s="26">
        <f>IF(I32-Q32=0,"",IF(D32="",(P32+S32)/(I32-Q32),IF(AND(D32&lt;&gt;"",(P32+S32)/(I32-Q32)&gt;=50%),(P32+S32)/(I32-Q32),"")))</f>
        <v>0.8923076923076924</v>
      </c>
      <c r="W32" s="26">
        <f>IF(I32=O32,"",IF(V32="",0,(P32+Q32+S32-O32)/(I32-O32)))</f>
        <v>0.8636363636363636</v>
      </c>
      <c r="AC32" s="28"/>
    </row>
    <row r="33" spans="1:29" s="27" customFormat="1" ht="24.75" customHeight="1">
      <c r="A33" s="20"/>
      <c r="B33" s="90" t="s">
        <v>24</v>
      </c>
      <c r="C33" s="70" t="s">
        <v>66</v>
      </c>
      <c r="D33" s="13" t="s">
        <v>62</v>
      </c>
      <c r="E33" s="14" t="s">
        <v>67</v>
      </c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/>
      <c r="W33" s="17"/>
      <c r="AC33" s="28"/>
    </row>
    <row r="34" spans="1:29" s="27" customFormat="1" ht="21.75" customHeight="1">
      <c r="A34" s="20">
        <v>37</v>
      </c>
      <c r="B34" s="91"/>
      <c r="C34" s="71" t="str">
        <f>IF(A34="","VARA",VLOOKUP(A34,'[1]varas'!$A$4:$B$67,2))</f>
        <v>4ª VT Jaboatão</v>
      </c>
      <c r="D34" s="13"/>
      <c r="E34" s="14"/>
      <c r="F34" s="15">
        <v>0</v>
      </c>
      <c r="G34" s="15">
        <v>15</v>
      </c>
      <c r="H34" s="15">
        <v>0</v>
      </c>
      <c r="I34" s="16">
        <f>SUM(F34:H34)</f>
        <v>15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>SUM(J34:O34)</f>
        <v>0</v>
      </c>
      <c r="Q34" s="15">
        <v>15</v>
      </c>
      <c r="R34" s="15">
        <v>0</v>
      </c>
      <c r="S34" s="15">
        <v>0</v>
      </c>
      <c r="T34" s="15">
        <v>0</v>
      </c>
      <c r="U34" s="15">
        <v>0</v>
      </c>
      <c r="V34" s="17"/>
      <c r="W34" s="17"/>
      <c r="AC34" s="28"/>
    </row>
    <row r="35" spans="1:29" s="27" customFormat="1" ht="20.25" customHeight="1">
      <c r="A35" s="20"/>
      <c r="B35" s="92"/>
      <c r="C35" s="77" t="s">
        <v>12</v>
      </c>
      <c r="D35" s="22"/>
      <c r="E35" s="23"/>
      <c r="F35" s="24">
        <f>SUM(F33:F34)</f>
        <v>0</v>
      </c>
      <c r="G35" s="24">
        <f>SUM(G33:G34)</f>
        <v>15</v>
      </c>
      <c r="H35" s="24">
        <f>SUM(H33:H34)</f>
        <v>0</v>
      </c>
      <c r="I35" s="25">
        <f>SUM(F35:H35)</f>
        <v>15</v>
      </c>
      <c r="J35" s="24">
        <f aca="true" t="shared" si="6" ref="J35:O35">SUM(J33:J34)</f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24">
        <f>SUM(J35:O35)</f>
        <v>0</v>
      </c>
      <c r="Q35" s="24">
        <f>SUM(Q33:Q34)</f>
        <v>15</v>
      </c>
      <c r="R35" s="24">
        <f>SUM(R33:R34)</f>
        <v>0</v>
      </c>
      <c r="S35" s="24">
        <f>SUM(S33:S34)</f>
        <v>0</v>
      </c>
      <c r="T35" s="24">
        <f>SUM(T33:T34)</f>
        <v>0</v>
      </c>
      <c r="U35" s="24">
        <f>SUM(U33:U34)</f>
        <v>0</v>
      </c>
      <c r="V35" s="26">
        <f>IF(I35-Q35=0,"",IF(D35="",(P35+S35)/(I35-Q35),IF(AND(D35&lt;&gt;"",(P35+S35)/(I35-Q35)&gt;=50%),(P35+S35)/(I35-Q35),"")))</f>
      </c>
      <c r="W35" s="26">
        <f>IF(I35=O35,"",IF(V35="",0,(P35+Q35+S35-O35)/(I35-O35)))</f>
        <v>0</v>
      </c>
      <c r="AC35" s="28"/>
    </row>
    <row r="36" spans="1:29" s="27" customFormat="1" ht="22.5" customHeight="1">
      <c r="A36" s="20"/>
      <c r="B36" s="80" t="s">
        <v>52</v>
      </c>
      <c r="C36" s="76" t="s">
        <v>46</v>
      </c>
      <c r="D36" s="67" t="s">
        <v>62</v>
      </c>
      <c r="E36" s="14" t="s">
        <v>68</v>
      </c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7"/>
      <c r="W36" s="17"/>
      <c r="AC36" s="28"/>
    </row>
    <row r="37" spans="1:29" s="27" customFormat="1" ht="22.5" customHeight="1">
      <c r="A37" s="20">
        <v>33</v>
      </c>
      <c r="B37" s="80"/>
      <c r="C37" s="19" t="str">
        <f>IF(A37="","VARA",VLOOKUP(A37,'[1]varas'!$A$4:$B$67,2))</f>
        <v>2ª VT Ipojuca</v>
      </c>
      <c r="D37" s="13"/>
      <c r="E37" s="14"/>
      <c r="F37" s="15">
        <f>34+8</f>
        <v>42</v>
      </c>
      <c r="G37" s="15">
        <v>14</v>
      </c>
      <c r="H37" s="15">
        <v>0</v>
      </c>
      <c r="I37" s="16">
        <f>SUM(F37:H37)</f>
        <v>56</v>
      </c>
      <c r="J37" s="15">
        <v>15</v>
      </c>
      <c r="K37" s="15">
        <v>8</v>
      </c>
      <c r="L37" s="15">
        <v>4</v>
      </c>
      <c r="M37" s="15">
        <v>0</v>
      </c>
      <c r="N37" s="15">
        <v>0</v>
      </c>
      <c r="O37" s="15">
        <v>4</v>
      </c>
      <c r="P37" s="15">
        <f>SUM(J37:O37)</f>
        <v>31</v>
      </c>
      <c r="Q37" s="15">
        <v>21</v>
      </c>
      <c r="R37" s="15">
        <v>4</v>
      </c>
      <c r="S37" s="15">
        <v>0</v>
      </c>
      <c r="T37" s="15">
        <v>0</v>
      </c>
      <c r="U37" s="15">
        <v>79</v>
      </c>
      <c r="V37" s="17"/>
      <c r="W37" s="17"/>
      <c r="AC37" s="28"/>
    </row>
    <row r="38" spans="1:29" s="27" customFormat="1" ht="19.5" customHeight="1">
      <c r="A38" s="20">
        <v>40</v>
      </c>
      <c r="B38" s="94"/>
      <c r="C38" s="19" t="str">
        <f>IF(A38="","VARA",VLOOKUP(A38,'[1]varas'!$A$4:$B$67,2))</f>
        <v>3ª VT Olinda</v>
      </c>
      <c r="D38" s="13"/>
      <c r="E38" s="14"/>
      <c r="F38" s="15">
        <v>6</v>
      </c>
      <c r="G38" s="15">
        <v>0</v>
      </c>
      <c r="H38" s="15">
        <v>0</v>
      </c>
      <c r="I38" s="16">
        <f>SUM(F38:H38)</f>
        <v>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6</v>
      </c>
      <c r="P38" s="15">
        <f>SUM(J38:O38)</f>
        <v>6</v>
      </c>
      <c r="Q38" s="15">
        <v>0</v>
      </c>
      <c r="R38" s="15">
        <v>0</v>
      </c>
      <c r="S38" s="15">
        <v>0</v>
      </c>
      <c r="T38" s="15">
        <v>0</v>
      </c>
      <c r="U38" s="15">
        <v>15</v>
      </c>
      <c r="V38" s="17"/>
      <c r="W38" s="17"/>
      <c r="AC38" s="28"/>
    </row>
    <row r="39" spans="1:29" s="27" customFormat="1" ht="17.25" customHeight="1">
      <c r="A39" s="20"/>
      <c r="B39" s="94"/>
      <c r="C39" s="29" t="s">
        <v>12</v>
      </c>
      <c r="D39" s="22"/>
      <c r="E39" s="23"/>
      <c r="F39" s="24">
        <f>SUM(F36:F38)</f>
        <v>48</v>
      </c>
      <c r="G39" s="24">
        <f>SUM(G36:G38)</f>
        <v>14</v>
      </c>
      <c r="H39" s="24">
        <f>SUM(H36:H38)</f>
        <v>0</v>
      </c>
      <c r="I39" s="25">
        <f>SUM(F39:H39)</f>
        <v>62</v>
      </c>
      <c r="J39" s="24">
        <f aca="true" t="shared" si="7" ref="J39:O39">SUM(J36:J38)</f>
        <v>15</v>
      </c>
      <c r="K39" s="24">
        <f t="shared" si="7"/>
        <v>8</v>
      </c>
      <c r="L39" s="24">
        <f t="shared" si="7"/>
        <v>4</v>
      </c>
      <c r="M39" s="24">
        <f t="shared" si="7"/>
        <v>0</v>
      </c>
      <c r="N39" s="24">
        <f t="shared" si="7"/>
        <v>0</v>
      </c>
      <c r="O39" s="24">
        <f t="shared" si="7"/>
        <v>10</v>
      </c>
      <c r="P39" s="24">
        <f>SUM(J39:O39)</f>
        <v>37</v>
      </c>
      <c r="Q39" s="24">
        <f>SUM(Q36:Q38)</f>
        <v>21</v>
      </c>
      <c r="R39" s="24">
        <f>SUM(R36:R38)</f>
        <v>4</v>
      </c>
      <c r="S39" s="24">
        <f>SUM(S36:S38)</f>
        <v>0</v>
      </c>
      <c r="T39" s="24">
        <f>SUM(T36:T38)</f>
        <v>0</v>
      </c>
      <c r="U39" s="24">
        <f>SUM(U36:U38)</f>
        <v>94</v>
      </c>
      <c r="V39" s="26">
        <f>IF(I39-Q39=0,"",IF(D39="",(P39+S39)/(I39-Q39),IF(AND(D39&lt;&gt;"",(P39+S39)/(I39-Q39)&gt;=50%),(P39+S39)/(I39-Q39),"")))</f>
        <v>0.9024390243902439</v>
      </c>
      <c r="W39" s="26">
        <f>IF(I39=O39,"",IF(V39="",0,(P39+Q39+S39-O39)/(I39-O39)))</f>
        <v>0.9230769230769231</v>
      </c>
      <c r="AC39" s="28"/>
    </row>
    <row r="40" spans="1:29" s="27" customFormat="1" ht="18.75" customHeight="1">
      <c r="A40" s="20"/>
      <c r="B40" s="86" t="s">
        <v>55</v>
      </c>
      <c r="C40" s="70" t="s">
        <v>50</v>
      </c>
      <c r="D40" s="67"/>
      <c r="E40" s="14" t="s">
        <v>51</v>
      </c>
      <c r="F40" s="30"/>
      <c r="G40" s="30"/>
      <c r="H40" s="30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6"/>
      <c r="W40" s="26"/>
      <c r="AC40" s="28"/>
    </row>
    <row r="41" spans="1:29" s="27" customFormat="1" ht="18.75" customHeight="1">
      <c r="A41" s="20">
        <v>12</v>
      </c>
      <c r="B41" s="87"/>
      <c r="C41" s="71" t="str">
        <f>IF(A41="","VARA",VLOOKUP(A41,'[1]varas'!$A$4:$B$67,2))</f>
        <v>12ª VT Recife</v>
      </c>
      <c r="D41" s="13"/>
      <c r="E41" s="14"/>
      <c r="F41" s="15">
        <v>12</v>
      </c>
      <c r="G41" s="15">
        <v>0</v>
      </c>
      <c r="H41" s="15">
        <v>0</v>
      </c>
      <c r="I41" s="16">
        <f>SUM(F41:H41)</f>
        <v>12</v>
      </c>
      <c r="J41" s="15">
        <v>5</v>
      </c>
      <c r="K41" s="15">
        <v>5</v>
      </c>
      <c r="L41" s="15">
        <v>0</v>
      </c>
      <c r="M41" s="15">
        <v>0</v>
      </c>
      <c r="N41" s="15">
        <v>0</v>
      </c>
      <c r="O41" s="15">
        <v>2</v>
      </c>
      <c r="P41" s="15">
        <f>SUM(J41:O41)</f>
        <v>12</v>
      </c>
      <c r="Q41" s="15">
        <v>0</v>
      </c>
      <c r="R41" s="15">
        <v>0</v>
      </c>
      <c r="S41" s="15">
        <v>0</v>
      </c>
      <c r="T41" s="15">
        <v>0</v>
      </c>
      <c r="U41" s="15">
        <v>19</v>
      </c>
      <c r="V41" s="26"/>
      <c r="W41" s="26"/>
      <c r="AC41" s="28"/>
    </row>
    <row r="42" spans="1:29" s="27" customFormat="1" ht="18.75" customHeight="1">
      <c r="A42" s="20">
        <v>15</v>
      </c>
      <c r="B42" s="87"/>
      <c r="C42" s="71" t="str">
        <f>IF(A42="","VARA",VLOOKUP(A42,'[1]varas'!$A$4:$B$67,2))</f>
        <v>15ª VT Recife</v>
      </c>
      <c r="D42" s="13"/>
      <c r="E42" s="14"/>
      <c r="F42" s="15">
        <f>60+40+14+5</f>
        <v>119</v>
      </c>
      <c r="G42" s="15">
        <v>3</v>
      </c>
      <c r="H42" s="15">
        <v>0</v>
      </c>
      <c r="I42" s="16">
        <f>SUM(F42:H42)</f>
        <v>122</v>
      </c>
      <c r="J42" s="15">
        <v>31</v>
      </c>
      <c r="K42" s="15">
        <v>23</v>
      </c>
      <c r="L42" s="15">
        <v>14</v>
      </c>
      <c r="M42" s="15">
        <v>4</v>
      </c>
      <c r="N42" s="15">
        <v>1</v>
      </c>
      <c r="O42" s="15">
        <v>40</v>
      </c>
      <c r="P42" s="15">
        <f>SUM(J42:O42)</f>
        <v>113</v>
      </c>
      <c r="Q42" s="15">
        <v>9</v>
      </c>
      <c r="R42" s="15">
        <v>0</v>
      </c>
      <c r="S42" s="15">
        <v>0</v>
      </c>
      <c r="T42" s="15">
        <v>0</v>
      </c>
      <c r="U42" s="15">
        <v>175</v>
      </c>
      <c r="V42" s="26"/>
      <c r="W42" s="26"/>
      <c r="AC42" s="28"/>
    </row>
    <row r="43" spans="1:29" s="27" customFormat="1" ht="18.75" customHeight="1">
      <c r="A43" s="20">
        <v>35</v>
      </c>
      <c r="B43" s="87"/>
      <c r="C43" s="71" t="str">
        <f>IF(A43="","VARA",VLOOKUP(A43,'[1]varas'!$A$4:$B$67,2))</f>
        <v>2ª VT Jaboatão</v>
      </c>
      <c r="D43" s="13"/>
      <c r="E43" s="14"/>
      <c r="F43" s="15">
        <v>11</v>
      </c>
      <c r="G43" s="15">
        <v>0</v>
      </c>
      <c r="H43" s="15">
        <v>0</v>
      </c>
      <c r="I43" s="16">
        <f>SUM(F43:H43)</f>
        <v>11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4</v>
      </c>
      <c r="P43" s="15">
        <f>SUM(J43:O43)</f>
        <v>4</v>
      </c>
      <c r="Q43" s="15">
        <v>7</v>
      </c>
      <c r="R43" s="15">
        <v>0</v>
      </c>
      <c r="S43" s="15">
        <v>0</v>
      </c>
      <c r="T43" s="15">
        <v>0</v>
      </c>
      <c r="U43" s="15">
        <v>24</v>
      </c>
      <c r="V43" s="26"/>
      <c r="W43" s="26"/>
      <c r="AC43" s="28"/>
    </row>
    <row r="44" spans="1:29" s="27" customFormat="1" ht="19.5" customHeight="1">
      <c r="A44" s="20"/>
      <c r="B44" s="88"/>
      <c r="C44" s="74" t="s">
        <v>12</v>
      </c>
      <c r="D44" s="22"/>
      <c r="E44" s="23"/>
      <c r="F44" s="24">
        <f>SUM(F40:F43)</f>
        <v>142</v>
      </c>
      <c r="G44" s="24">
        <f>SUM(G40:G43)</f>
        <v>3</v>
      </c>
      <c r="H44" s="24">
        <f>SUM(H40:H43)</f>
        <v>0</v>
      </c>
      <c r="I44" s="25">
        <f>SUM(F44:H44)</f>
        <v>145</v>
      </c>
      <c r="J44" s="24">
        <f aca="true" t="shared" si="8" ref="J44:O44">SUM(J40:J43)</f>
        <v>36</v>
      </c>
      <c r="K44" s="24">
        <f t="shared" si="8"/>
        <v>28</v>
      </c>
      <c r="L44" s="24">
        <f t="shared" si="8"/>
        <v>14</v>
      </c>
      <c r="M44" s="24">
        <f t="shared" si="8"/>
        <v>4</v>
      </c>
      <c r="N44" s="24">
        <f t="shared" si="8"/>
        <v>1</v>
      </c>
      <c r="O44" s="24">
        <f t="shared" si="8"/>
        <v>46</v>
      </c>
      <c r="P44" s="24">
        <f>SUM(J44:O44)</f>
        <v>129</v>
      </c>
      <c r="Q44" s="24">
        <f>SUM(Q40:Q43)</f>
        <v>16</v>
      </c>
      <c r="R44" s="24">
        <f>SUM(R40:R43)</f>
        <v>0</v>
      </c>
      <c r="S44" s="24">
        <f>SUM(S40:S43)</f>
        <v>0</v>
      </c>
      <c r="T44" s="24">
        <f>SUM(T40:T43)</f>
        <v>0</v>
      </c>
      <c r="U44" s="24">
        <f>SUM(U40:U43)</f>
        <v>218</v>
      </c>
      <c r="V44" s="26">
        <f>IF(I44-Q44=0,"",IF(D44="",(P44+S44)/(I44-Q44),IF(AND(D44&lt;&gt;"",(P44+S44)/(I44-Q44)&gt;=50%),(P44+S44)/(I44-Q44),"")))</f>
        <v>1</v>
      </c>
      <c r="W44" s="26">
        <f>IF(I44=O44,"",IF(V44="",0,(P44+Q44+S44-O44)/(I44-O44)))</f>
        <v>1</v>
      </c>
      <c r="AC44" s="28"/>
    </row>
    <row r="45" spans="1:29" s="27" customFormat="1" ht="23.25" customHeight="1">
      <c r="A45" s="20"/>
      <c r="B45" s="86" t="s">
        <v>49</v>
      </c>
      <c r="C45" s="70" t="s">
        <v>46</v>
      </c>
      <c r="D45" s="67" t="s">
        <v>62</v>
      </c>
      <c r="E45" s="14" t="s">
        <v>69</v>
      </c>
      <c r="F45" s="30"/>
      <c r="G45" s="30"/>
      <c r="H45" s="30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/>
      <c r="W45" s="17"/>
      <c r="AC45" s="28"/>
    </row>
    <row r="46" spans="1:29" s="27" customFormat="1" ht="18" customHeight="1">
      <c r="A46" s="20">
        <v>2</v>
      </c>
      <c r="B46" s="87"/>
      <c r="C46" s="71" t="str">
        <f>IF(A46="","VARA",VLOOKUP(A46,'[1]varas'!$A$4:$B$67,2))</f>
        <v>2ª VT Recife</v>
      </c>
      <c r="D46" s="13"/>
      <c r="E46" s="14"/>
      <c r="F46" s="15">
        <v>0</v>
      </c>
      <c r="G46" s="15">
        <v>0</v>
      </c>
      <c r="H46" s="15">
        <v>1</v>
      </c>
      <c r="I46" s="16">
        <f>SUM(F46:H46)</f>
        <v>1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>SUM(J46:O46)</f>
        <v>1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7"/>
      <c r="W46" s="17"/>
      <c r="AC46" s="28"/>
    </row>
    <row r="47" spans="1:29" s="27" customFormat="1" ht="18" customHeight="1">
      <c r="A47" s="20">
        <v>40</v>
      </c>
      <c r="B47" s="87"/>
      <c r="C47" s="71" t="str">
        <f>IF(A47="","VARA",VLOOKUP(A47,'[1]varas'!$A$4:$B$67,2))</f>
        <v>3ª VT Olinda</v>
      </c>
      <c r="D47" s="13"/>
      <c r="E47" s="14"/>
      <c r="F47" s="15">
        <v>2</v>
      </c>
      <c r="G47" s="15">
        <v>0</v>
      </c>
      <c r="H47" s="15">
        <v>0</v>
      </c>
      <c r="I47" s="16">
        <f>SUM(F47:H47)</f>
        <v>2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f>SUM(J47:O47)</f>
        <v>2</v>
      </c>
      <c r="Q47" s="15">
        <v>0</v>
      </c>
      <c r="R47" s="15">
        <v>0</v>
      </c>
      <c r="S47" s="15">
        <v>0</v>
      </c>
      <c r="T47" s="15">
        <v>0</v>
      </c>
      <c r="U47" s="15">
        <v>15</v>
      </c>
      <c r="V47" s="17"/>
      <c r="W47" s="17"/>
      <c r="AC47" s="28"/>
    </row>
    <row r="48" spans="1:29" s="27" customFormat="1" ht="18" customHeight="1">
      <c r="A48" s="20">
        <v>65</v>
      </c>
      <c r="B48" s="87"/>
      <c r="C48" s="71" t="s">
        <v>60</v>
      </c>
      <c r="D48" s="13"/>
      <c r="E48" s="14"/>
      <c r="F48" s="15">
        <v>20</v>
      </c>
      <c r="G48" s="15">
        <v>5</v>
      </c>
      <c r="H48" s="15">
        <v>0</v>
      </c>
      <c r="I48" s="16">
        <f>SUM(F48:H48)</f>
        <v>25</v>
      </c>
      <c r="J48" s="15">
        <v>16</v>
      </c>
      <c r="K48" s="15">
        <v>1</v>
      </c>
      <c r="L48" s="15">
        <v>1</v>
      </c>
      <c r="M48" s="15">
        <v>0</v>
      </c>
      <c r="N48" s="15">
        <v>0</v>
      </c>
      <c r="O48" s="15">
        <v>4</v>
      </c>
      <c r="P48" s="15">
        <f>SUM(J48:O48)</f>
        <v>22</v>
      </c>
      <c r="Q48" s="15">
        <v>1</v>
      </c>
      <c r="R48" s="15">
        <v>2</v>
      </c>
      <c r="S48" s="15">
        <v>0</v>
      </c>
      <c r="T48" s="15">
        <v>0</v>
      </c>
      <c r="U48" s="15">
        <v>85</v>
      </c>
      <c r="V48" s="17"/>
      <c r="W48" s="17"/>
      <c r="AC48" s="28"/>
    </row>
    <row r="49" spans="1:29" s="27" customFormat="1" ht="16.5" customHeight="1">
      <c r="A49" s="20">
        <v>61</v>
      </c>
      <c r="B49" s="93"/>
      <c r="C49" s="71" t="str">
        <f>IF(A49="","VARA",VLOOKUP(A49,'[1]varas'!$A$4:$B$67,2))</f>
        <v>VT Vitória</v>
      </c>
      <c r="D49" s="13"/>
      <c r="E49" s="14"/>
      <c r="F49" s="15">
        <v>0</v>
      </c>
      <c r="G49" s="15">
        <v>1</v>
      </c>
      <c r="H49" s="15">
        <v>0</v>
      </c>
      <c r="I49" s="16">
        <f>SUM(F49:H49)</f>
        <v>1</v>
      </c>
      <c r="J49" s="15">
        <v>0</v>
      </c>
      <c r="K49" s="15">
        <v>0</v>
      </c>
      <c r="L49" s="15">
        <v>0</v>
      </c>
      <c r="M49" s="15">
        <v>1</v>
      </c>
      <c r="N49" s="15">
        <v>0</v>
      </c>
      <c r="O49" s="15">
        <v>0</v>
      </c>
      <c r="P49" s="15">
        <f>SUM(J49:O49)</f>
        <v>1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7"/>
      <c r="W49" s="17"/>
      <c r="AC49" s="28"/>
    </row>
    <row r="50" spans="1:29" s="27" customFormat="1" ht="15.75" customHeight="1">
      <c r="A50" s="20"/>
      <c r="B50" s="88"/>
      <c r="C50" s="74" t="s">
        <v>12</v>
      </c>
      <c r="D50" s="22"/>
      <c r="E50" s="23"/>
      <c r="F50" s="24">
        <f>SUM(F45:F49)</f>
        <v>22</v>
      </c>
      <c r="G50" s="24">
        <f>SUM(G45:G49)</f>
        <v>6</v>
      </c>
      <c r="H50" s="24">
        <f>SUM(H45:H49)</f>
        <v>1</v>
      </c>
      <c r="I50" s="25">
        <f>SUM(F50:H50)</f>
        <v>29</v>
      </c>
      <c r="J50" s="24">
        <f aca="true" t="shared" si="9" ref="J50:O50">SUM(J45:J49)</f>
        <v>17</v>
      </c>
      <c r="K50" s="24">
        <f t="shared" si="9"/>
        <v>1</v>
      </c>
      <c r="L50" s="24">
        <f t="shared" si="9"/>
        <v>1</v>
      </c>
      <c r="M50" s="24">
        <f t="shared" si="9"/>
        <v>1</v>
      </c>
      <c r="N50" s="24">
        <f t="shared" si="9"/>
        <v>0</v>
      </c>
      <c r="O50" s="24">
        <f t="shared" si="9"/>
        <v>6</v>
      </c>
      <c r="P50" s="24">
        <f>SUM(J50:O50)</f>
        <v>26</v>
      </c>
      <c r="Q50" s="24">
        <f>SUM(Q45:Q49)</f>
        <v>1</v>
      </c>
      <c r="R50" s="24">
        <f>SUM(R45:R49)</f>
        <v>2</v>
      </c>
      <c r="S50" s="24">
        <f>SUM(S45:S49)</f>
        <v>0</v>
      </c>
      <c r="T50" s="24">
        <f>SUM(T45:T49)</f>
        <v>0</v>
      </c>
      <c r="U50" s="24">
        <f>SUM(U45:U49)</f>
        <v>100</v>
      </c>
      <c r="V50" s="26">
        <f>IF(I50-Q50=0,"",IF(D50="",(P50+S50)/(I50-Q50),IF(AND(D50&lt;&gt;"",(P50+S50)/(I50-Q50)&gt;=50%),(P50+S50)/(I50-Q50),"")))</f>
        <v>0.9285714285714286</v>
      </c>
      <c r="W50" s="26">
        <f>IF(I50=O50,"",IF(V50="",0,(P50+Q50+S50-O50)/(I50-O50)))</f>
        <v>0.9130434782608695</v>
      </c>
      <c r="AC50" s="28"/>
    </row>
    <row r="51" spans="1:29" s="27" customFormat="1" ht="15.75" customHeight="1">
      <c r="A51" s="20"/>
      <c r="B51" s="66"/>
      <c r="C51" s="31"/>
      <c r="D51" s="32"/>
      <c r="E51" s="33"/>
      <c r="F51" s="34"/>
      <c r="G51" s="34"/>
      <c r="H51" s="34"/>
      <c r="I51" s="3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6"/>
      <c r="W51" s="36"/>
      <c r="AC51" s="28"/>
    </row>
    <row r="52" spans="1:29" s="27" customFormat="1" ht="15.75" customHeight="1">
      <c r="A52" s="20"/>
      <c r="B52" s="72" t="s">
        <v>64</v>
      </c>
      <c r="C52" s="31"/>
      <c r="D52" s="32"/>
      <c r="E52" s="33"/>
      <c r="F52" s="34"/>
      <c r="G52" s="34"/>
      <c r="H52" s="34"/>
      <c r="I52" s="3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6"/>
      <c r="W52" s="36"/>
      <c r="AC52" s="28"/>
    </row>
    <row r="53" spans="1:29" s="27" customFormat="1" ht="15.75" customHeight="1">
      <c r="A53" s="20"/>
      <c r="B53" s="72" t="s">
        <v>65</v>
      </c>
      <c r="C53" s="31"/>
      <c r="D53" s="32"/>
      <c r="E53" s="33"/>
      <c r="F53" s="34"/>
      <c r="G53" s="34"/>
      <c r="H53" s="34"/>
      <c r="I53" s="3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6"/>
      <c r="W53" s="36"/>
      <c r="AC53" s="28"/>
    </row>
    <row r="54" spans="1:29" s="27" customFormat="1" ht="15.75" customHeight="1">
      <c r="A54" s="20"/>
      <c r="B54" s="72" t="s">
        <v>71</v>
      </c>
      <c r="C54" s="31"/>
      <c r="D54" s="32"/>
      <c r="E54" s="33"/>
      <c r="F54" s="34"/>
      <c r="G54" s="34"/>
      <c r="H54" s="34"/>
      <c r="I54" s="3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6"/>
      <c r="W54" s="36"/>
      <c r="AC54" s="28"/>
    </row>
    <row r="55" spans="1:29" s="27" customFormat="1" ht="15.75" customHeight="1">
      <c r="A55" s="20"/>
      <c r="B55" s="72" t="s">
        <v>72</v>
      </c>
      <c r="C55" s="31"/>
      <c r="D55" s="32"/>
      <c r="E55" s="33"/>
      <c r="F55" s="34"/>
      <c r="G55" s="34"/>
      <c r="H55" s="34"/>
      <c r="I55" s="3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6"/>
      <c r="W55" s="36"/>
      <c r="AC55" s="28"/>
    </row>
    <row r="56" spans="1:29" s="27" customFormat="1" ht="15.75" customHeight="1">
      <c r="A56" s="20"/>
      <c r="B56" s="72" t="s">
        <v>73</v>
      </c>
      <c r="C56" s="31"/>
      <c r="D56" s="32"/>
      <c r="E56" s="33"/>
      <c r="F56" s="34"/>
      <c r="G56" s="34"/>
      <c r="H56" s="34"/>
      <c r="I56" s="3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6"/>
      <c r="W56" s="36"/>
      <c r="AC56" s="28"/>
    </row>
    <row r="57" spans="2:28" ht="11.25" customHeight="1" thickBot="1">
      <c r="B57" s="72"/>
      <c r="C57" s="37"/>
      <c r="D57" s="32"/>
      <c r="E57" s="38"/>
      <c r="F57" s="32"/>
      <c r="G57" s="32"/>
      <c r="H57" s="32"/>
      <c r="I57" s="39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40"/>
      <c r="W57" s="40"/>
      <c r="AB57" s="18"/>
    </row>
    <row r="58" spans="2:23" ht="12">
      <c r="B58" s="41" t="s">
        <v>25</v>
      </c>
      <c r="C58" s="42"/>
      <c r="D58" s="43"/>
      <c r="E58" s="44"/>
      <c r="F58" s="44" t="s">
        <v>26</v>
      </c>
      <c r="G58" s="45"/>
      <c r="H58" s="43"/>
      <c r="I58" s="43"/>
      <c r="J58" s="43"/>
      <c r="K58" s="46" t="s">
        <v>27</v>
      </c>
      <c r="L58" s="43"/>
      <c r="M58" s="43"/>
      <c r="N58" s="43"/>
      <c r="O58" s="46"/>
      <c r="P58" s="46" t="s">
        <v>28</v>
      </c>
      <c r="Q58" s="43"/>
      <c r="R58" s="43"/>
      <c r="S58" s="46"/>
      <c r="T58" s="46" t="s">
        <v>56</v>
      </c>
      <c r="U58" s="46"/>
      <c r="V58" s="46"/>
      <c r="W58" s="47"/>
    </row>
    <row r="59" spans="2:23" ht="12">
      <c r="B59" s="48" t="s">
        <v>29</v>
      </c>
      <c r="F59" s="49" t="s">
        <v>30</v>
      </c>
      <c r="G59" s="2"/>
      <c r="K59" s="49" t="s">
        <v>31</v>
      </c>
      <c r="O59" s="49"/>
      <c r="P59" s="49" t="s">
        <v>32</v>
      </c>
      <c r="S59" s="49"/>
      <c r="T59" s="49"/>
      <c r="U59" s="49"/>
      <c r="W59" s="50"/>
    </row>
    <row r="60" spans="1:41" s="49" customFormat="1" ht="12">
      <c r="A60" s="1"/>
      <c r="B60" s="48" t="s">
        <v>33</v>
      </c>
      <c r="C60" s="3"/>
      <c r="D60" s="1"/>
      <c r="F60" s="49" t="s">
        <v>34</v>
      </c>
      <c r="G60" s="2"/>
      <c r="H60" s="1"/>
      <c r="K60" s="49" t="s">
        <v>35</v>
      </c>
      <c r="L60" s="1"/>
      <c r="M60" s="1"/>
      <c r="N60" s="1"/>
      <c r="O60" s="51"/>
      <c r="P60" s="51" t="s">
        <v>36</v>
      </c>
      <c r="Q60" s="1"/>
      <c r="V60" s="1"/>
      <c r="W60" s="50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49" customFormat="1" ht="12">
      <c r="A61" s="1"/>
      <c r="B61" s="52" t="s">
        <v>45</v>
      </c>
      <c r="C61" s="3"/>
      <c r="D61" s="1"/>
      <c r="F61" s="49" t="s">
        <v>37</v>
      </c>
      <c r="H61" s="1"/>
      <c r="K61" s="49" t="s">
        <v>38</v>
      </c>
      <c r="L61" s="1"/>
      <c r="M61" s="1"/>
      <c r="N61" s="1"/>
      <c r="O61" s="51"/>
      <c r="P61" s="51" t="s">
        <v>39</v>
      </c>
      <c r="Q61" s="1"/>
      <c r="S61" s="3"/>
      <c r="T61" s="3"/>
      <c r="U61" s="3"/>
      <c r="V61" s="1"/>
      <c r="W61" s="50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49" customFormat="1" ht="12.75" thickBot="1">
      <c r="A62" s="1"/>
      <c r="B62" s="53" t="s">
        <v>40</v>
      </c>
      <c r="C62" s="54"/>
      <c r="D62" s="55"/>
      <c r="E62" s="56"/>
      <c r="F62" s="56" t="s">
        <v>41</v>
      </c>
      <c r="G62" s="55"/>
      <c r="H62" s="54"/>
      <c r="I62" s="56"/>
      <c r="J62" s="56"/>
      <c r="K62" s="55"/>
      <c r="L62" s="55"/>
      <c r="M62" s="55"/>
      <c r="N62" s="55"/>
      <c r="O62" s="56"/>
      <c r="P62" s="56" t="s">
        <v>42</v>
      </c>
      <c r="Q62" s="55"/>
      <c r="R62" s="55"/>
      <c r="S62" s="55"/>
      <c r="T62" s="55"/>
      <c r="U62" s="55"/>
      <c r="V62" s="55"/>
      <c r="W62" s="5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49" customFormat="1" ht="12">
      <c r="A63" s="1"/>
      <c r="B63" s="3"/>
      <c r="C63" s="3"/>
      <c r="D63" s="1"/>
      <c r="G63" s="1"/>
      <c r="H63" s="3"/>
      <c r="K63" s="1"/>
      <c r="L63" s="1"/>
      <c r="M63" s="1"/>
      <c r="N63" s="1"/>
      <c r="Q63" s="1"/>
      <c r="R63" s="1"/>
      <c r="S63" s="1"/>
      <c r="T63" s="1"/>
      <c r="U63" s="1"/>
      <c r="V63" s="1"/>
      <c r="W63" s="5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49" customFormat="1" ht="12.75">
      <c r="A64" s="1"/>
      <c r="B64" s="51" t="s">
        <v>43</v>
      </c>
      <c r="C64" s="58"/>
      <c r="F64" s="59"/>
      <c r="H64" s="1"/>
      <c r="I64" s="1"/>
      <c r="K64" s="1"/>
      <c r="L64" s="1"/>
      <c r="M64" s="1"/>
      <c r="O64" s="1"/>
      <c r="P64" s="1"/>
      <c r="Q64" s="1"/>
      <c r="R64" s="1"/>
      <c r="S64" s="1"/>
      <c r="T64" s="1"/>
      <c r="U64" s="1"/>
      <c r="V64" s="1"/>
      <c r="W64" s="5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7" ht="12.75">
      <c r="B65" s="60" t="s">
        <v>44</v>
      </c>
      <c r="C65" s="61" t="s">
        <v>70</v>
      </c>
      <c r="D65" s="62"/>
      <c r="E65" s="63"/>
      <c r="F65" s="59"/>
      <c r="G65" s="64"/>
    </row>
    <row r="66" spans="2:7" ht="12.75">
      <c r="B66" s="60"/>
      <c r="C66" s="61" t="s">
        <v>58</v>
      </c>
      <c r="D66" s="62"/>
      <c r="E66" s="63"/>
      <c r="F66" s="59"/>
      <c r="G66" s="64"/>
    </row>
    <row r="67" spans="2:7" ht="12.75" customHeight="1">
      <c r="B67" s="60"/>
      <c r="C67" s="61"/>
      <c r="D67" s="62"/>
      <c r="E67" s="63"/>
      <c r="F67" s="59"/>
      <c r="G67" s="64"/>
    </row>
    <row r="68" spans="2:13" ht="12.75" customHeight="1">
      <c r="B68" s="60"/>
      <c r="C68" s="61"/>
      <c r="D68" s="62"/>
      <c r="E68" s="63"/>
      <c r="F68" s="59"/>
      <c r="G68" s="64"/>
      <c r="I68" s="85" t="s">
        <v>59</v>
      </c>
      <c r="J68" s="85"/>
      <c r="K68" s="85"/>
      <c r="L68" s="85"/>
      <c r="M68" s="85"/>
    </row>
    <row r="69" spans="2:7" ht="12.75" customHeight="1" hidden="1">
      <c r="B69" s="68"/>
      <c r="C69" s="58"/>
      <c r="D69" s="69"/>
      <c r="E69" s="63"/>
      <c r="F69" s="59"/>
      <c r="G69" s="69"/>
    </row>
    <row r="70" spans="2:7" ht="12.75" customHeight="1" hidden="1">
      <c r="B70" s="68"/>
      <c r="C70" s="58"/>
      <c r="D70" s="69"/>
      <c r="E70" s="63"/>
      <c r="F70" s="59"/>
      <c r="G70" s="69"/>
    </row>
    <row r="71" spans="2:7" ht="12.75" customHeight="1" hidden="1">
      <c r="B71" s="68"/>
      <c r="C71" s="58"/>
      <c r="D71" s="69"/>
      <c r="E71" s="63"/>
      <c r="F71" s="59"/>
      <c r="G71" s="69"/>
    </row>
    <row r="72" spans="2:13" ht="12.75" customHeight="1">
      <c r="B72" s="65"/>
      <c r="C72" s="2"/>
      <c r="D72" s="2"/>
      <c r="E72" s="2"/>
      <c r="F72" s="2"/>
      <c r="G72" s="2"/>
      <c r="I72" s="82" t="s">
        <v>54</v>
      </c>
      <c r="J72" s="83"/>
      <c r="K72" s="83"/>
      <c r="L72" s="83"/>
      <c r="M72" s="83"/>
    </row>
    <row r="73" spans="9:13" ht="12.75" customHeight="1">
      <c r="I73" s="84"/>
      <c r="J73" s="84"/>
      <c r="K73" s="84"/>
      <c r="L73" s="84"/>
      <c r="M73" s="84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</sheetData>
  <sheetProtection selectLockedCells="1" selectUnlockedCells="1"/>
  <mergeCells count="24">
    <mergeCell ref="B1:W1"/>
    <mergeCell ref="B2:B3"/>
    <mergeCell ref="C2:C4"/>
    <mergeCell ref="D2:E4"/>
    <mergeCell ref="F2:I2"/>
    <mergeCell ref="J2:P3"/>
    <mergeCell ref="Q2:R3"/>
    <mergeCell ref="S2:S4"/>
    <mergeCell ref="V2:W3"/>
    <mergeCell ref="F3:F4"/>
    <mergeCell ref="U2:U4"/>
    <mergeCell ref="I72:M73"/>
    <mergeCell ref="I68:M68"/>
    <mergeCell ref="B40:B44"/>
    <mergeCell ref="B16:B18"/>
    <mergeCell ref="G3:H3"/>
    <mergeCell ref="B33:B35"/>
    <mergeCell ref="B45:B50"/>
    <mergeCell ref="B36:B39"/>
    <mergeCell ref="B19:B32"/>
    <mergeCell ref="I3:I4"/>
    <mergeCell ref="T2:T4"/>
    <mergeCell ref="B10:B15"/>
    <mergeCell ref="B5:B9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mccga</cp:lastModifiedBy>
  <cp:lastPrinted>2013-05-27T19:46:12Z</cp:lastPrinted>
  <dcterms:created xsi:type="dcterms:W3CDTF">2010-01-28T12:41:07Z</dcterms:created>
  <dcterms:modified xsi:type="dcterms:W3CDTF">2013-05-27T19:46:15Z</dcterms:modified>
  <cp:category/>
  <cp:version/>
  <cp:contentType/>
  <cp:contentStatus/>
  <cp:revision>1</cp:revision>
</cp:coreProperties>
</file>