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julho12" sheetId="1" r:id="rId1"/>
  </sheets>
  <externalReferences>
    <externalReference r:id="rId4"/>
  </externalReferences>
  <definedNames>
    <definedName name="_xlnm.Print_Area" localSheetId="0">'julho12'!$B$1:$W$119</definedName>
    <definedName name="Excel_BuiltIn__FilterDatabase">'julho12'!$B$4:$W$107</definedName>
    <definedName name="_xlnm.Print_Titles" localSheetId="0">'julho12'!$1:$4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<sst xmlns="http://schemas.openxmlformats.org/spreadsheetml/2006/main" count="130" uniqueCount="91">
  <si>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</si>
  <si>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</si>
  <si>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</si>
  <si>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</si>
  <si>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</si>
  <si>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</si>
  <si>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</si>
  <si>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</si>
  <si>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</si>
  <si>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</si>
  <si>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</si>
  <si>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</si>
  <si>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</si>
  <si>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</si>
  <si>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</si>
  <si>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</si>
  <si>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</si>
  <si>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</si>
  <si>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</si>
  <si>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</si>
  <si>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</si>
  <si>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</si>
  <si>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</si>
  <si>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</si>
  <si>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GERMANA CAMAROTTI TAVARES</t>
  </si>
  <si>
    <t>PAULA GOUVEA XAVIER</t>
  </si>
  <si>
    <t>RENATO VIEIRA DE FARIA</t>
  </si>
  <si>
    <t>RODRIGO ANDERSON FERREIRA OLIVEIRA</t>
  </si>
  <si>
    <t>SARAH YOLANDA ALVES DE SOUZA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</si>
  <si>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</si>
  <si>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</si>
  <si>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</si>
  <si>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</si>
  <si>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</si>
  <si>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</si>
  <si>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</si>
  <si>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</si>
  <si>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</si>
  <si>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</si>
  <si>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</si>
  <si>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</si>
  <si>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</si>
  <si>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</si>
  <si>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</si>
  <si>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</si>
  <si>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</si>
  <si>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</si>
  <si>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</si>
  <si>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</si>
  <si>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</si>
  <si>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</t>
  </si>
  <si>
    <t>EVANDRO EULER DIAS</t>
  </si>
  <si>
    <t>LEVI PEREIRA DE OLIVEIRA</t>
  </si>
  <si>
    <t>DÉBORA BORGES KOERICH</t>
  </si>
  <si>
    <t>VLADIMIR PAES DE CASTRO</t>
  </si>
  <si>
    <t xml:space="preserve">SITUAÇÃO  </t>
  </si>
  <si>
    <t>em exercício</t>
  </si>
  <si>
    <t>LUCAS SILVA DE CASTRO</t>
  </si>
  <si>
    <t>REGINA CÉLIA OLIVEIRA SERRANO</t>
  </si>
  <si>
    <t xml:space="preserve">ANTÔNIO SOUZA LEMOS JÚNIOR </t>
  </si>
  <si>
    <t>F</t>
  </si>
  <si>
    <t>SITUAÇÃO  *</t>
  </si>
  <si>
    <t>3ª VT Ipojuca</t>
  </si>
  <si>
    <t>Gisane Barbosa de Araújo</t>
  </si>
  <si>
    <t>Desembargadora Corregedora
   do TRT 6a. Região</t>
  </si>
  <si>
    <t>04.06 a 03.07.12</t>
  </si>
  <si>
    <t>NILTON BELTRÃO DE ALBUQUERQUE JÚNIOR</t>
  </si>
  <si>
    <t>OUT</t>
  </si>
  <si>
    <t>SÉRGIO PAULO ANDRADE LIMA</t>
  </si>
  <si>
    <t>LTRA - LICENÇA P/ TRÂNSITO</t>
  </si>
  <si>
    <t>PRODUTIVIDADE DOS JUÍZES EM VITALICIAMENTO DO TRT DA 6ª REGIÃO - JULHO/2012</t>
  </si>
  <si>
    <t>LÍDIA ALMEIDA PINHEIRO TELES</t>
  </si>
  <si>
    <t>LPAT</t>
  </si>
  <si>
    <t>25.07 a 29.07.12</t>
  </si>
  <si>
    <t>Permuta 30.07.12</t>
  </si>
  <si>
    <t xml:space="preserve">(*)A juíza Lídia Almeida Pinheiro Teles permutou para este Regional em 30.07.12 com o juiz Lucas Silva de Castro. </t>
  </si>
  <si>
    <t>Comp                                          OUT</t>
  </si>
  <si>
    <t>23.07 a 26.07.12                30.07.12</t>
  </si>
  <si>
    <t xml:space="preserve">SITUAÇÃO  * </t>
  </si>
  <si>
    <t>Permuta 12.07.12</t>
  </si>
  <si>
    <t xml:space="preserve">(*)A juíza Mariana de Carvalho Milet (já vitaliciada) permutou para este Regional em 12.07.12 com o juiz Nilton Beltrão de Albuquerque Júnior. </t>
  </si>
  <si>
    <t>LM</t>
  </si>
  <si>
    <t>17.07 a 20.07.12</t>
  </si>
  <si>
    <t>5ª VT Jaboatão</t>
  </si>
  <si>
    <t xml:space="preserve">Comp </t>
  </si>
  <si>
    <t>04.07 a 06.07.12</t>
  </si>
  <si>
    <t>23.07 a 21.08.12</t>
  </si>
  <si>
    <t>(*)Retificada a produtividade da juíza Regina Célia Oliveira Serrano, referente ao mês de junho/12, em relação à 1ª VT do Cabo, para constar como saldos de "13" no prazo e "0" fora do prazo.</t>
  </si>
  <si>
    <t>(*)Retificada a produtividade da juíza Sarah Yolanda Alves de Souza, referente ao mês de junho/12, em relação à 1ª VT do Cabo, para constar como saldos de "2" no prazo e "0" fora do prazo.</t>
  </si>
  <si>
    <t>21 de agosto de 2012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</si>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</sst>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20" fillId="0" borderId="24" xfId="0" applyFont="1" applyFill="1" applyBorder="1" applyAlignment="1" applyProtection="1">
      <alignment vertical="center"/>
      <protection locked="0"/>
    </xf>
    <xf numFmtId="0" fontId="19" fillId="24" borderId="0" xfId="0" applyFont="1" applyFill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0" borderId="13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left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24" borderId="25" xfId="0" applyFont="1" applyFill="1" applyBorder="1" applyAlignment="1" applyProtection="1">
      <alignment horizontal="center" vertical="center" wrapText="1"/>
      <protection locked="0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4" sqref="C34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95" t="s">
        <v>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96" t="s">
        <v>0</v>
      </c>
      <c r="C2" s="97" t="s">
        <v>1</v>
      </c>
      <c r="D2" s="98" t="s">
        <v>2</v>
      </c>
      <c r="E2" s="98"/>
      <c r="F2" s="99" t="s">
        <v>3</v>
      </c>
      <c r="G2" s="99"/>
      <c r="H2" s="99"/>
      <c r="I2" s="99"/>
      <c r="J2" s="100" t="s">
        <v>4</v>
      </c>
      <c r="K2" s="100"/>
      <c r="L2" s="100"/>
      <c r="M2" s="100"/>
      <c r="N2" s="100"/>
      <c r="O2" s="100"/>
      <c r="P2" s="100"/>
      <c r="Q2" s="100" t="s">
        <v>5</v>
      </c>
      <c r="R2" s="100"/>
      <c r="S2" s="89" t="s">
        <v>6</v>
      </c>
      <c r="T2" s="89" t="s">
        <v>7</v>
      </c>
      <c r="U2" s="89" t="s">
        <v>8</v>
      </c>
      <c r="V2" s="100" t="s">
        <v>9</v>
      </c>
      <c r="W2" s="100"/>
    </row>
    <row r="3" spans="2:23" ht="33.75" customHeight="1">
      <c r="B3" s="96"/>
      <c r="C3" s="97"/>
      <c r="D3" s="98"/>
      <c r="E3" s="98"/>
      <c r="F3" s="101" t="s">
        <v>10</v>
      </c>
      <c r="G3" s="87" t="s">
        <v>11</v>
      </c>
      <c r="H3" s="87"/>
      <c r="I3" s="88" t="s">
        <v>12</v>
      </c>
      <c r="J3" s="100"/>
      <c r="K3" s="100"/>
      <c r="L3" s="100"/>
      <c r="M3" s="100"/>
      <c r="N3" s="100"/>
      <c r="O3" s="100"/>
      <c r="P3" s="100"/>
      <c r="Q3" s="100"/>
      <c r="R3" s="100"/>
      <c r="S3" s="89"/>
      <c r="T3" s="89"/>
      <c r="U3" s="89"/>
      <c r="V3" s="100"/>
      <c r="W3" s="100"/>
    </row>
    <row r="4" spans="2:23" ht="34.5" customHeight="1">
      <c r="B4" s="9" t="s">
        <v>13</v>
      </c>
      <c r="C4" s="97"/>
      <c r="D4" s="98"/>
      <c r="E4" s="98"/>
      <c r="F4" s="101"/>
      <c r="G4" s="10" t="s">
        <v>14</v>
      </c>
      <c r="H4" s="10" t="s">
        <v>15</v>
      </c>
      <c r="I4" s="88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89"/>
      <c r="T4" s="89"/>
      <c r="U4" s="89"/>
      <c r="V4" s="11" t="s">
        <v>22</v>
      </c>
      <c r="W4" s="8" t="s">
        <v>23</v>
      </c>
    </row>
    <row r="5" spans="2:23" ht="16.5" customHeight="1">
      <c r="B5" s="85" t="s">
        <v>59</v>
      </c>
      <c r="C5" s="12" t="s">
        <v>50</v>
      </c>
      <c r="D5" s="67" t="s">
        <v>72</v>
      </c>
      <c r="E5" s="14" t="s">
        <v>73</v>
      </c>
      <c r="F5" s="15"/>
      <c r="G5" s="15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/>
      <c r="W5" s="17"/>
    </row>
    <row r="6" spans="1:23" ht="16.5" customHeight="1">
      <c r="A6" s="1">
        <v>5</v>
      </c>
      <c r="B6" s="85"/>
      <c r="C6" s="19" t="str">
        <f>IF(A6="","VARA",VLOOKUP(A6,'[1]varas'!$A$4:$B$67,2))</f>
        <v>5ª VT Recife</v>
      </c>
      <c r="D6" s="13"/>
      <c r="E6" s="14"/>
      <c r="F6" s="15">
        <v>4</v>
      </c>
      <c r="G6" s="15">
        <v>0</v>
      </c>
      <c r="H6" s="15">
        <v>0</v>
      </c>
      <c r="I6" s="16">
        <f>SUM(F6:H6)</f>
        <v>4</v>
      </c>
      <c r="J6" s="15">
        <v>0</v>
      </c>
      <c r="K6" s="15">
        <v>1</v>
      </c>
      <c r="L6" s="15">
        <v>0</v>
      </c>
      <c r="M6" s="15">
        <v>0</v>
      </c>
      <c r="N6" s="15">
        <v>0</v>
      </c>
      <c r="O6" s="15">
        <v>3</v>
      </c>
      <c r="P6" s="15">
        <f>SUM(J6:O6)</f>
        <v>4</v>
      </c>
      <c r="Q6" s="15">
        <v>0</v>
      </c>
      <c r="R6" s="15">
        <v>0</v>
      </c>
      <c r="S6" s="15">
        <v>0</v>
      </c>
      <c r="T6" s="15">
        <v>0</v>
      </c>
      <c r="U6" s="15">
        <v>7</v>
      </c>
      <c r="V6" s="17"/>
      <c r="W6" s="17"/>
    </row>
    <row r="7" spans="1:23" ht="15.75" customHeight="1">
      <c r="A7" s="1">
        <v>62</v>
      </c>
      <c r="B7" s="85"/>
      <c r="C7" s="19" t="str">
        <f>IF(A7="","VARA",VLOOKUP(A7,'[1]varas'!$A$4:$B$67,2))</f>
        <v>PAJT Floresta</v>
      </c>
      <c r="D7" s="13"/>
      <c r="E7" s="14"/>
      <c r="F7" s="15">
        <v>0</v>
      </c>
      <c r="G7" s="15">
        <v>5</v>
      </c>
      <c r="H7" s="15">
        <v>0</v>
      </c>
      <c r="I7" s="16">
        <f>SUM(F7:H7)</f>
        <v>5</v>
      </c>
      <c r="J7" s="15">
        <v>5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f>SUM(J7:O7)</f>
        <v>5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7"/>
      <c r="W7" s="17"/>
    </row>
    <row r="8" spans="1:23" ht="18.75" customHeight="1">
      <c r="A8" s="1">
        <v>59</v>
      </c>
      <c r="B8" s="85"/>
      <c r="C8" s="19" t="str">
        <f>IF(A8="","VARA",VLOOKUP(A8,'[1]varas'!$A$4:$B$67,2))</f>
        <v>VT Salgueiro</v>
      </c>
      <c r="D8" s="13"/>
      <c r="E8" s="14"/>
      <c r="F8" s="15">
        <f>150+64+4</f>
        <v>218</v>
      </c>
      <c r="G8" s="15">
        <v>8</v>
      </c>
      <c r="H8" s="15">
        <v>0</v>
      </c>
      <c r="I8" s="16">
        <f>SUM(F8:H8)</f>
        <v>226</v>
      </c>
      <c r="J8" s="15">
        <v>57</v>
      </c>
      <c r="K8" s="15">
        <v>69</v>
      </c>
      <c r="L8" s="15">
        <v>3</v>
      </c>
      <c r="M8" s="15">
        <v>1</v>
      </c>
      <c r="N8" s="15">
        <v>0</v>
      </c>
      <c r="O8" s="15">
        <v>64</v>
      </c>
      <c r="P8" s="15">
        <f>SUM(J8:O8)</f>
        <v>194</v>
      </c>
      <c r="Q8" s="15">
        <v>32</v>
      </c>
      <c r="R8" s="15">
        <v>0</v>
      </c>
      <c r="S8" s="15">
        <v>0</v>
      </c>
      <c r="T8" s="15">
        <v>0</v>
      </c>
      <c r="U8" s="15">
        <v>346</v>
      </c>
      <c r="V8" s="17"/>
      <c r="W8" s="17"/>
    </row>
    <row r="9" spans="2:23" ht="15" customHeight="1">
      <c r="B9" s="85"/>
      <c r="C9" s="21" t="s">
        <v>12</v>
      </c>
      <c r="D9" s="22"/>
      <c r="E9" s="23"/>
      <c r="F9" s="24">
        <f>SUM(F5:F8)</f>
        <v>222</v>
      </c>
      <c r="G9" s="24">
        <f>SUM(G5:G8)</f>
        <v>13</v>
      </c>
      <c r="H9" s="24">
        <f>SUM(H5:H8)</f>
        <v>0</v>
      </c>
      <c r="I9" s="25">
        <f>SUM(F9:H9)</f>
        <v>235</v>
      </c>
      <c r="J9" s="24">
        <f aca="true" t="shared" si="0" ref="J9:O9">SUM(J5:J8)</f>
        <v>62</v>
      </c>
      <c r="K9" s="24">
        <f t="shared" si="0"/>
        <v>70</v>
      </c>
      <c r="L9" s="24">
        <f t="shared" si="0"/>
        <v>3</v>
      </c>
      <c r="M9" s="24">
        <f t="shared" si="0"/>
        <v>1</v>
      </c>
      <c r="N9" s="24">
        <f t="shared" si="0"/>
        <v>0</v>
      </c>
      <c r="O9" s="24">
        <f t="shared" si="0"/>
        <v>67</v>
      </c>
      <c r="P9" s="24">
        <f>SUM(J9:O9)</f>
        <v>203</v>
      </c>
      <c r="Q9" s="24">
        <f>SUM(Q5:Q8)</f>
        <v>32</v>
      </c>
      <c r="R9" s="24">
        <f>SUM(R5:R8)</f>
        <v>0</v>
      </c>
      <c r="S9" s="24">
        <f>SUM(S5:S8)</f>
        <v>0</v>
      </c>
      <c r="T9" s="24">
        <f>SUM(T5:T8)</f>
        <v>0</v>
      </c>
      <c r="U9" s="24">
        <f>SUM(U5:U8)</f>
        <v>353</v>
      </c>
      <c r="V9" s="26">
        <f>IF(I9-Q9=0,"",IF(D9="",(P9+S9)/(I9-Q9),IF(AND(D9&lt;&gt;"",(P9+S9)/(I9-Q9)&gt;=50%),(P9+S9)/(I9-Q9),"")))</f>
        <v>1</v>
      </c>
      <c r="W9" s="26">
        <f>IF(I9=O9,"",IF(V9="",0,(P9+Q9+S9-O9)/(I9-O9)))</f>
        <v>1</v>
      </c>
    </row>
    <row r="10" spans="2:23" ht="21" customHeight="1">
      <c r="B10" s="90" t="s">
        <v>53</v>
      </c>
      <c r="C10" s="12" t="s">
        <v>55</v>
      </c>
      <c r="D10" s="67"/>
      <c r="E10" s="14" t="s">
        <v>56</v>
      </c>
      <c r="F10" s="15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/>
      <c r="W10" s="17"/>
    </row>
    <row r="11" spans="1:23" ht="15.75" customHeight="1">
      <c r="A11" s="1">
        <v>17</v>
      </c>
      <c r="B11" s="90"/>
      <c r="C11" s="74" t="str">
        <f>IF(A11="","VARA",VLOOKUP(A11,'[1]varas'!$A$4:$B$67,2))</f>
        <v>17ª VT Recife</v>
      </c>
      <c r="D11" s="67"/>
      <c r="E11" s="14"/>
      <c r="F11" s="15">
        <f>16+8+3</f>
        <v>27</v>
      </c>
      <c r="G11" s="15">
        <v>0</v>
      </c>
      <c r="H11" s="15">
        <v>0</v>
      </c>
      <c r="I11" s="16">
        <f>SUM(F11:H11)</f>
        <v>27</v>
      </c>
      <c r="J11" s="15">
        <v>1</v>
      </c>
      <c r="K11" s="15">
        <v>1</v>
      </c>
      <c r="L11" s="15">
        <v>0</v>
      </c>
      <c r="M11" s="15">
        <v>2</v>
      </c>
      <c r="N11" s="15">
        <v>1</v>
      </c>
      <c r="O11" s="15">
        <v>8</v>
      </c>
      <c r="P11" s="15">
        <f>SUM(J11:O11)</f>
        <v>13</v>
      </c>
      <c r="Q11" s="15">
        <v>14</v>
      </c>
      <c r="R11" s="15">
        <v>0</v>
      </c>
      <c r="S11" s="15">
        <v>0</v>
      </c>
      <c r="T11" s="15">
        <v>0</v>
      </c>
      <c r="U11" s="15">
        <v>63</v>
      </c>
      <c r="V11" s="17"/>
      <c r="W11" s="17"/>
    </row>
    <row r="12" spans="1:23" ht="16.5" customHeight="1">
      <c r="A12" s="1">
        <v>18</v>
      </c>
      <c r="B12" s="90"/>
      <c r="C12" s="19" t="str">
        <f>IF(A12="","VARA",VLOOKUP(A12,'[1]varas'!$A$4:$B$67,2))</f>
        <v>18ª VT Recife</v>
      </c>
      <c r="D12" s="67"/>
      <c r="E12" s="14"/>
      <c r="F12" s="15">
        <v>13</v>
      </c>
      <c r="G12" s="15">
        <v>0</v>
      </c>
      <c r="H12" s="15">
        <v>0</v>
      </c>
      <c r="I12" s="16">
        <f>SUM(F12:H12)</f>
        <v>13</v>
      </c>
      <c r="J12" s="15">
        <v>0</v>
      </c>
      <c r="K12" s="15">
        <v>2</v>
      </c>
      <c r="L12" s="15">
        <v>0</v>
      </c>
      <c r="M12" s="15">
        <v>1</v>
      </c>
      <c r="N12" s="15">
        <v>0</v>
      </c>
      <c r="O12" s="15">
        <v>6</v>
      </c>
      <c r="P12" s="15">
        <f>SUM(J12:O12)</f>
        <v>9</v>
      </c>
      <c r="Q12" s="15">
        <v>4</v>
      </c>
      <c r="R12" s="15">
        <v>0</v>
      </c>
      <c r="S12" s="15">
        <v>0</v>
      </c>
      <c r="T12" s="15">
        <v>0</v>
      </c>
      <c r="U12" s="15">
        <v>17</v>
      </c>
      <c r="V12" s="17"/>
      <c r="W12" s="17"/>
    </row>
    <row r="13" spans="1:23" ht="15.75" customHeight="1">
      <c r="A13" s="1">
        <v>21</v>
      </c>
      <c r="B13" s="90"/>
      <c r="C13" s="19" t="str">
        <f>IF(A13="","VARA",VLOOKUP(A13,'[1]varas'!$A$4:$B$67,2))</f>
        <v>21ª VT Recife</v>
      </c>
      <c r="D13" s="67"/>
      <c r="E13" s="14"/>
      <c r="F13" s="15">
        <f>12+13+8</f>
        <v>33</v>
      </c>
      <c r="G13" s="15">
        <v>0</v>
      </c>
      <c r="H13" s="15">
        <v>0</v>
      </c>
      <c r="I13" s="16">
        <f>SUM(F13:H13)</f>
        <v>33</v>
      </c>
      <c r="J13" s="15">
        <v>8</v>
      </c>
      <c r="K13" s="15">
        <v>3</v>
      </c>
      <c r="L13" s="15">
        <v>6</v>
      </c>
      <c r="M13" s="15">
        <v>2</v>
      </c>
      <c r="N13" s="15">
        <v>0</v>
      </c>
      <c r="O13" s="15">
        <v>13</v>
      </c>
      <c r="P13" s="15">
        <f>SUM(J13:O13)</f>
        <v>32</v>
      </c>
      <c r="Q13" s="15">
        <v>1</v>
      </c>
      <c r="R13" s="15">
        <v>0</v>
      </c>
      <c r="S13" s="15">
        <v>0</v>
      </c>
      <c r="T13" s="15">
        <v>0</v>
      </c>
      <c r="U13" s="15">
        <v>46</v>
      </c>
      <c r="V13" s="17"/>
      <c r="W13" s="17"/>
    </row>
    <row r="14" spans="1:23" ht="16.5" customHeight="1">
      <c r="A14" s="1">
        <v>25</v>
      </c>
      <c r="B14" s="90"/>
      <c r="C14" s="19" t="str">
        <f>IF(A14="","VARA",VLOOKUP(A14,'[1]varas'!$A$4:$B$67,2))</f>
        <v>2ª VT Barreiros</v>
      </c>
      <c r="D14" s="67"/>
      <c r="E14" s="14"/>
      <c r="F14" s="15">
        <f>11+34+11</f>
        <v>56</v>
      </c>
      <c r="G14" s="15">
        <v>15</v>
      </c>
      <c r="H14" s="15">
        <v>0</v>
      </c>
      <c r="I14" s="16">
        <f>SUM(F14:H14)</f>
        <v>71</v>
      </c>
      <c r="J14" s="15">
        <v>26</v>
      </c>
      <c r="K14" s="15">
        <v>0</v>
      </c>
      <c r="L14" s="15">
        <v>11</v>
      </c>
      <c r="M14" s="15">
        <v>0</v>
      </c>
      <c r="N14" s="15">
        <v>0</v>
      </c>
      <c r="O14" s="15">
        <v>34</v>
      </c>
      <c r="P14" s="15">
        <f>SUM(J14:O14)</f>
        <v>71</v>
      </c>
      <c r="Q14" s="15">
        <v>0</v>
      </c>
      <c r="R14" s="15">
        <v>0</v>
      </c>
      <c r="S14" s="15">
        <v>0</v>
      </c>
      <c r="T14" s="15">
        <v>0</v>
      </c>
      <c r="U14" s="15">
        <v>91</v>
      </c>
      <c r="V14" s="17"/>
      <c r="W14" s="17"/>
    </row>
    <row r="15" spans="2:23" ht="15" customHeight="1">
      <c r="B15" s="90"/>
      <c r="C15" s="21" t="s">
        <v>12</v>
      </c>
      <c r="D15" s="22"/>
      <c r="E15" s="23"/>
      <c r="F15" s="24">
        <f>SUM(F10:F14)</f>
        <v>129</v>
      </c>
      <c r="G15" s="24">
        <f>SUM(G10:G14)</f>
        <v>15</v>
      </c>
      <c r="H15" s="24">
        <f>SUM(H10:H14)</f>
        <v>0</v>
      </c>
      <c r="I15" s="25">
        <f>SUM(F15:H15)</f>
        <v>144</v>
      </c>
      <c r="J15" s="24">
        <f aca="true" t="shared" si="1" ref="J15:O15">SUM(J10:J14)</f>
        <v>35</v>
      </c>
      <c r="K15" s="24">
        <f t="shared" si="1"/>
        <v>6</v>
      </c>
      <c r="L15" s="24">
        <f t="shared" si="1"/>
        <v>17</v>
      </c>
      <c r="M15" s="24">
        <f t="shared" si="1"/>
        <v>5</v>
      </c>
      <c r="N15" s="24">
        <f t="shared" si="1"/>
        <v>1</v>
      </c>
      <c r="O15" s="24">
        <f t="shared" si="1"/>
        <v>61</v>
      </c>
      <c r="P15" s="24">
        <f>SUM(J15:O15)</f>
        <v>125</v>
      </c>
      <c r="Q15" s="24">
        <f>SUM(Q10:Q14)</f>
        <v>19</v>
      </c>
      <c r="R15" s="24">
        <f>SUM(R10:R14)</f>
        <v>0</v>
      </c>
      <c r="S15" s="24">
        <f>SUM(S10:S14)</f>
        <v>0</v>
      </c>
      <c r="T15" s="24">
        <f>SUM(T10:T14)</f>
        <v>0</v>
      </c>
      <c r="U15" s="24">
        <f>SUM(U10:U14)</f>
        <v>217</v>
      </c>
      <c r="V15" s="26">
        <f>IF(I15-Q15=0,"",IF(D15="",(P15+S15)/(I15-Q15),IF(AND(D15&lt;&gt;"",(P15+S15)/(I15-Q15)&gt;=50%),(P15+S15)/(I15-Q15),"")))</f>
        <v>1</v>
      </c>
      <c r="W15" s="26">
        <f>IF(I15=O15,"",IF(V15="",0,(P15+Q15+S15-O15)/(I15-O15)))</f>
        <v>1</v>
      </c>
    </row>
    <row r="16" spans="2:28" ht="16.5" customHeight="1">
      <c r="B16" s="85" t="s">
        <v>51</v>
      </c>
      <c r="C16" s="12" t="s">
        <v>50</v>
      </c>
      <c r="D16" s="67"/>
      <c r="E16" s="14" t="s">
        <v>56</v>
      </c>
      <c r="F16" s="15"/>
      <c r="G16" s="15"/>
      <c r="H16" s="15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/>
      <c r="W16" s="17"/>
      <c r="AB16" s="18"/>
    </row>
    <row r="17" spans="1:28" ht="15.75" customHeight="1">
      <c r="A17" s="1">
        <v>17</v>
      </c>
      <c r="B17" s="85"/>
      <c r="C17" s="19" t="str">
        <f>IF(A17="","VARA",VLOOKUP(A17,'[1]varas'!$A$4:$B$67,2))</f>
        <v>17ª VT Recife</v>
      </c>
      <c r="D17" s="67"/>
      <c r="E17" s="14"/>
      <c r="F17" s="15">
        <v>0</v>
      </c>
      <c r="G17" s="15">
        <v>6</v>
      </c>
      <c r="H17" s="15">
        <v>0</v>
      </c>
      <c r="I17" s="16">
        <f aca="true" t="shared" si="2" ref="I17:I24">SUM(F17:H17)</f>
        <v>6</v>
      </c>
      <c r="J17" s="15">
        <v>5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f aca="true" t="shared" si="3" ref="P17:P24">SUM(J17:O17)</f>
        <v>6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7"/>
      <c r="W17" s="17"/>
      <c r="AB17" s="18"/>
    </row>
    <row r="18" spans="1:28" ht="15.75" customHeight="1">
      <c r="A18" s="1">
        <v>32</v>
      </c>
      <c r="B18" s="85"/>
      <c r="C18" s="19" t="str">
        <f>IF(A18="","VARA",VLOOKUP(A18,'[1]varas'!$A$4:$B$67,2))</f>
        <v>1ª VT Ipojuca</v>
      </c>
      <c r="D18" s="67"/>
      <c r="E18" s="14"/>
      <c r="F18" s="15">
        <f>43+18+10</f>
        <v>71</v>
      </c>
      <c r="G18" s="15">
        <v>0</v>
      </c>
      <c r="H18" s="15">
        <v>0</v>
      </c>
      <c r="I18" s="16">
        <f t="shared" si="2"/>
        <v>71</v>
      </c>
      <c r="J18" s="15">
        <v>16</v>
      </c>
      <c r="K18" s="15">
        <v>14</v>
      </c>
      <c r="L18" s="15">
        <v>10</v>
      </c>
      <c r="M18" s="15">
        <v>0</v>
      </c>
      <c r="N18" s="15">
        <v>0</v>
      </c>
      <c r="O18" s="15">
        <v>18</v>
      </c>
      <c r="P18" s="15">
        <f t="shared" si="3"/>
        <v>58</v>
      </c>
      <c r="Q18" s="15">
        <v>13</v>
      </c>
      <c r="R18" s="15">
        <v>0</v>
      </c>
      <c r="S18" s="15">
        <v>0</v>
      </c>
      <c r="T18" s="15">
        <v>0</v>
      </c>
      <c r="U18" s="15">
        <v>128</v>
      </c>
      <c r="V18" s="17"/>
      <c r="W18" s="17"/>
      <c r="AB18" s="18"/>
    </row>
    <row r="19" spans="1:28" ht="15.75" customHeight="1">
      <c r="A19" s="1">
        <v>33</v>
      </c>
      <c r="B19" s="85"/>
      <c r="C19" s="19" t="str">
        <f>IF(A19="","VARA",VLOOKUP(A19,'[1]varas'!$A$4:$B$67,2))</f>
        <v>2ª VT Ipojuca</v>
      </c>
      <c r="D19" s="67"/>
      <c r="E19" s="14"/>
      <c r="F19" s="15">
        <v>1</v>
      </c>
      <c r="G19" s="15">
        <v>0</v>
      </c>
      <c r="H19" s="15">
        <v>0</v>
      </c>
      <c r="I19" s="16">
        <f t="shared" si="2"/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f t="shared" si="3"/>
        <v>1</v>
      </c>
      <c r="Q19" s="15">
        <v>0</v>
      </c>
      <c r="R19" s="15">
        <v>0</v>
      </c>
      <c r="S19" s="15">
        <v>0</v>
      </c>
      <c r="T19" s="15">
        <v>0</v>
      </c>
      <c r="U19" s="15">
        <v>1</v>
      </c>
      <c r="V19" s="17"/>
      <c r="W19" s="17"/>
      <c r="AB19" s="18"/>
    </row>
    <row r="20" spans="1:28" ht="15.75" customHeight="1">
      <c r="A20" s="1">
        <v>39</v>
      </c>
      <c r="B20" s="85"/>
      <c r="C20" s="19" t="str">
        <f>IF(A20="","VARA",VLOOKUP(A20,'[1]varas'!$A$4:$B$67,2))</f>
        <v>2ª VT Olinda</v>
      </c>
      <c r="D20" s="67"/>
      <c r="E20" s="14"/>
      <c r="F20" s="15">
        <v>1</v>
      </c>
      <c r="G20" s="15">
        <v>0</v>
      </c>
      <c r="H20" s="15">
        <v>0</v>
      </c>
      <c r="I20" s="16">
        <f t="shared" si="2"/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f t="shared" si="3"/>
        <v>1</v>
      </c>
      <c r="Q20" s="15">
        <v>0</v>
      </c>
      <c r="R20" s="15">
        <v>0</v>
      </c>
      <c r="S20" s="15">
        <v>0</v>
      </c>
      <c r="T20" s="15">
        <v>0</v>
      </c>
      <c r="U20" s="15">
        <v>1</v>
      </c>
      <c r="V20" s="17"/>
      <c r="W20" s="17"/>
      <c r="AB20" s="18"/>
    </row>
    <row r="21" spans="1:28" ht="15.75" customHeight="1">
      <c r="A21" s="1">
        <v>40</v>
      </c>
      <c r="B21" s="85"/>
      <c r="C21" s="19" t="str">
        <f>IF(A21="","VARA",VLOOKUP(A21,'[1]varas'!$A$4:$B$67,2))</f>
        <v>3ª VT Olinda</v>
      </c>
      <c r="D21" s="67"/>
      <c r="E21" s="14"/>
      <c r="F21" s="15">
        <v>21</v>
      </c>
      <c r="G21" s="15">
        <v>0</v>
      </c>
      <c r="H21" s="15">
        <v>0</v>
      </c>
      <c r="I21" s="16">
        <f t="shared" si="2"/>
        <v>21</v>
      </c>
      <c r="J21" s="15">
        <v>7</v>
      </c>
      <c r="K21" s="15">
        <v>3</v>
      </c>
      <c r="L21" s="15">
        <v>0</v>
      </c>
      <c r="M21" s="15">
        <v>0</v>
      </c>
      <c r="N21" s="15">
        <v>0</v>
      </c>
      <c r="O21" s="15">
        <v>11</v>
      </c>
      <c r="P21" s="15">
        <f t="shared" si="3"/>
        <v>21</v>
      </c>
      <c r="Q21" s="15">
        <v>0</v>
      </c>
      <c r="R21" s="15">
        <v>0</v>
      </c>
      <c r="S21" s="15">
        <v>0</v>
      </c>
      <c r="T21" s="15">
        <v>0</v>
      </c>
      <c r="U21" s="15">
        <v>54</v>
      </c>
      <c r="V21" s="17"/>
      <c r="W21" s="17"/>
      <c r="AB21" s="18"/>
    </row>
    <row r="22" spans="1:28" ht="15.75" customHeight="1">
      <c r="A22" s="1">
        <v>54</v>
      </c>
      <c r="B22" s="85"/>
      <c r="C22" s="19" t="str">
        <f>IF(A22="","VARA",VLOOKUP(A22,'[1]varas'!$A$4:$B$67,2))</f>
        <v>VT Palmares</v>
      </c>
      <c r="D22" s="67"/>
      <c r="E22" s="14"/>
      <c r="F22" s="15">
        <v>0</v>
      </c>
      <c r="G22" s="15">
        <v>5</v>
      </c>
      <c r="H22" s="15">
        <v>0</v>
      </c>
      <c r="I22" s="16">
        <f t="shared" si="2"/>
        <v>5</v>
      </c>
      <c r="J22" s="15">
        <v>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3"/>
        <v>5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7"/>
      <c r="W22" s="17"/>
      <c r="AB22" s="18"/>
    </row>
    <row r="23" spans="1:28" ht="15.75" customHeight="1">
      <c r="A23" s="1">
        <v>50</v>
      </c>
      <c r="B23" s="85"/>
      <c r="C23" s="19" t="str">
        <f>IF(A23="","VARA",VLOOKUP(A23,'[1]varas'!$A$4:$B$67,2))</f>
        <v>VT Garanhuns</v>
      </c>
      <c r="D23" s="67"/>
      <c r="E23" s="14"/>
      <c r="F23" s="15">
        <v>0</v>
      </c>
      <c r="G23" s="15">
        <v>2</v>
      </c>
      <c r="H23" s="15">
        <v>0</v>
      </c>
      <c r="I23" s="16">
        <f t="shared" si="2"/>
        <v>2</v>
      </c>
      <c r="J23" s="15">
        <v>2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3"/>
        <v>2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7"/>
      <c r="W23" s="17"/>
      <c r="AB23" s="18"/>
    </row>
    <row r="24" spans="1:29" s="27" customFormat="1" ht="15" customHeight="1">
      <c r="A24" s="20"/>
      <c r="B24" s="85"/>
      <c r="C24" s="21" t="s">
        <v>12</v>
      </c>
      <c r="D24" s="22"/>
      <c r="E24" s="23"/>
      <c r="F24" s="24">
        <f>SUM(F16:F23)</f>
        <v>94</v>
      </c>
      <c r="G24" s="24">
        <f>SUM(G16:G23)</f>
        <v>13</v>
      </c>
      <c r="H24" s="24">
        <f>SUM(H16:H23)</f>
        <v>0</v>
      </c>
      <c r="I24" s="25">
        <f t="shared" si="2"/>
        <v>107</v>
      </c>
      <c r="J24" s="24">
        <f aca="true" t="shared" si="4" ref="J24:O24">SUM(J16:J23)</f>
        <v>35</v>
      </c>
      <c r="K24" s="24">
        <f t="shared" si="4"/>
        <v>18</v>
      </c>
      <c r="L24" s="24">
        <f t="shared" si="4"/>
        <v>10</v>
      </c>
      <c r="M24" s="24">
        <f t="shared" si="4"/>
        <v>0</v>
      </c>
      <c r="N24" s="24">
        <f t="shared" si="4"/>
        <v>0</v>
      </c>
      <c r="O24" s="24">
        <f t="shared" si="4"/>
        <v>31</v>
      </c>
      <c r="P24" s="24">
        <f t="shared" si="3"/>
        <v>94</v>
      </c>
      <c r="Q24" s="24">
        <f>SUM(Q16:Q23)</f>
        <v>13</v>
      </c>
      <c r="R24" s="24">
        <f>SUM(R16:R23)</f>
        <v>0</v>
      </c>
      <c r="S24" s="24">
        <f>SUM(S16:S23)</f>
        <v>0</v>
      </c>
      <c r="T24" s="24">
        <f>SUM(T16:T23)</f>
        <v>0</v>
      </c>
      <c r="U24" s="24">
        <f>SUM(U16:U23)</f>
        <v>184</v>
      </c>
      <c r="V24" s="26">
        <f>IF(I24-Q24=0,"",IF(D24="",(P24+S24)/(I24-Q24),IF(AND(D24&lt;&gt;"",(P24+S24)/(I24-Q24)&gt;=50%),(P24+S24)/(I24-Q24),"")))</f>
        <v>1</v>
      </c>
      <c r="W24" s="26">
        <f>IF(I24=O24,"",IF(V24="",0,(P24+Q24+S24-O24)/(I24-O24)))</f>
        <v>1</v>
      </c>
      <c r="AC24" s="28">
        <f>(Z24+AA24)/20</f>
        <v>0</v>
      </c>
    </row>
    <row r="25" spans="2:28" ht="20.25" customHeight="1">
      <c r="B25" s="85" t="s">
        <v>24</v>
      </c>
      <c r="C25" s="12" t="s">
        <v>2</v>
      </c>
      <c r="D25" s="67"/>
      <c r="E25" s="14" t="s">
        <v>56</v>
      </c>
      <c r="F25" s="15"/>
      <c r="G25" s="15"/>
      <c r="H25" s="15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/>
      <c r="W25" s="17"/>
      <c r="AB25" s="18"/>
    </row>
    <row r="26" spans="1:28" ht="16.5" customHeight="1">
      <c r="A26" s="1">
        <v>54</v>
      </c>
      <c r="B26" s="85"/>
      <c r="C26" s="19" t="str">
        <f>IF(A26="","VARA",VLOOKUP(A26,'[1]varas'!$A$4:$B$67,2))</f>
        <v>VT Palmares</v>
      </c>
      <c r="D26" s="13"/>
      <c r="E26" s="14"/>
      <c r="F26" s="15">
        <f>67+44+4</f>
        <v>115</v>
      </c>
      <c r="G26" s="15">
        <v>4</v>
      </c>
      <c r="H26" s="15">
        <v>0</v>
      </c>
      <c r="I26" s="16">
        <f>SUM(F26:H26)</f>
        <v>119</v>
      </c>
      <c r="J26" s="15">
        <v>15</v>
      </c>
      <c r="K26" s="15">
        <v>49</v>
      </c>
      <c r="L26" s="15">
        <v>4</v>
      </c>
      <c r="M26" s="15">
        <v>0</v>
      </c>
      <c r="N26" s="15">
        <v>0</v>
      </c>
      <c r="O26" s="15">
        <v>44</v>
      </c>
      <c r="P26" s="15">
        <f>SUM(J26:O26)</f>
        <v>112</v>
      </c>
      <c r="Q26" s="15">
        <v>7</v>
      </c>
      <c r="R26" s="15">
        <v>0</v>
      </c>
      <c r="S26" s="15">
        <v>0</v>
      </c>
      <c r="T26" s="15">
        <v>0</v>
      </c>
      <c r="U26" s="15">
        <v>173</v>
      </c>
      <c r="V26" s="17"/>
      <c r="W26" s="17"/>
      <c r="AB26" s="18"/>
    </row>
    <row r="27" spans="1:29" s="27" customFormat="1" ht="15" customHeight="1">
      <c r="A27" s="20"/>
      <c r="B27" s="85"/>
      <c r="C27" s="21" t="s">
        <v>12</v>
      </c>
      <c r="D27" s="22"/>
      <c r="E27" s="23"/>
      <c r="F27" s="24">
        <f>SUM(F25:F26)</f>
        <v>115</v>
      </c>
      <c r="G27" s="24">
        <f>SUM(G25:G26)</f>
        <v>4</v>
      </c>
      <c r="H27" s="24">
        <f>SUM(H25:H26)</f>
        <v>0</v>
      </c>
      <c r="I27" s="25">
        <f>SUM(F27:H27)</f>
        <v>119</v>
      </c>
      <c r="J27" s="24">
        <f aca="true" t="shared" si="5" ref="J27:O27">SUM(J25:J26)</f>
        <v>15</v>
      </c>
      <c r="K27" s="24">
        <f t="shared" si="5"/>
        <v>49</v>
      </c>
      <c r="L27" s="24">
        <f t="shared" si="5"/>
        <v>4</v>
      </c>
      <c r="M27" s="24">
        <f t="shared" si="5"/>
        <v>0</v>
      </c>
      <c r="N27" s="24">
        <f t="shared" si="5"/>
        <v>0</v>
      </c>
      <c r="O27" s="24">
        <f t="shared" si="5"/>
        <v>44</v>
      </c>
      <c r="P27" s="24">
        <f>SUM(J27:O27)</f>
        <v>112</v>
      </c>
      <c r="Q27" s="24">
        <f>SUM(Q25:Q26)</f>
        <v>7</v>
      </c>
      <c r="R27" s="24">
        <f>SUM(R25:R26)</f>
        <v>0</v>
      </c>
      <c r="S27" s="24">
        <f>SUM(S25:S26)</f>
        <v>0</v>
      </c>
      <c r="T27" s="24">
        <f>SUM(T25:T26)</f>
        <v>0</v>
      </c>
      <c r="U27" s="24">
        <f>SUM(U25:U26)</f>
        <v>173</v>
      </c>
      <c r="V27" s="26">
        <f>IF(I27-Q27=0,"",IF(D27="",(P27+S27)/(I27-Q27),IF(AND(D27&lt;&gt;"",(P27+S27)/(I27-Q27)&gt;=50%),(P27+S27)/(I27-Q27),"")))</f>
        <v>1</v>
      </c>
      <c r="W27" s="26">
        <f>IF(I27=O27,"",IF(V27="",0,(P27+Q27+S27-O27)/(I27-O27)))</f>
        <v>1</v>
      </c>
      <c r="AC27" s="28">
        <f>(Z27+AA27)/20</f>
        <v>0</v>
      </c>
    </row>
    <row r="28" spans="2:28" ht="16.5" customHeight="1">
      <c r="B28" s="91" t="s">
        <v>52</v>
      </c>
      <c r="C28" s="12" t="s">
        <v>2</v>
      </c>
      <c r="D28" s="13" t="s">
        <v>60</v>
      </c>
      <c r="E28" s="14" t="s">
        <v>65</v>
      </c>
      <c r="F28" s="15"/>
      <c r="G28" s="15"/>
      <c r="H28" s="15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  <c r="W28" s="17"/>
      <c r="AB28" s="18"/>
    </row>
    <row r="29" spans="1:28" ht="16.5" customHeight="1">
      <c r="A29" s="1">
        <v>6</v>
      </c>
      <c r="B29" s="91"/>
      <c r="C29" s="19" t="str">
        <f>IF(A29="","VARA",VLOOKUP(A29,'[1]varas'!$A$4:$B$67,2))</f>
        <v>6ª VT Recife</v>
      </c>
      <c r="D29" s="13"/>
      <c r="E29" s="14"/>
      <c r="F29" s="15">
        <f>23+10+3</f>
        <v>36</v>
      </c>
      <c r="G29" s="15">
        <v>0</v>
      </c>
      <c r="H29" s="15">
        <v>0</v>
      </c>
      <c r="I29" s="16">
        <f>SUM(F29:H29)</f>
        <v>36</v>
      </c>
      <c r="J29" s="15">
        <v>0</v>
      </c>
      <c r="K29" s="15">
        <v>4</v>
      </c>
      <c r="L29" s="15">
        <v>2</v>
      </c>
      <c r="M29" s="15">
        <v>0</v>
      </c>
      <c r="N29" s="15">
        <v>1</v>
      </c>
      <c r="O29" s="15">
        <v>10</v>
      </c>
      <c r="P29" s="15">
        <f>SUM(J29:O29)</f>
        <v>17</v>
      </c>
      <c r="Q29" s="15">
        <v>19</v>
      </c>
      <c r="R29" s="15">
        <v>0</v>
      </c>
      <c r="S29" s="15">
        <v>0</v>
      </c>
      <c r="T29" s="15">
        <v>0</v>
      </c>
      <c r="U29" s="15">
        <v>84</v>
      </c>
      <c r="V29" s="17"/>
      <c r="W29" s="17"/>
      <c r="AB29" s="18"/>
    </row>
    <row r="30" spans="1:28" ht="16.5" customHeight="1">
      <c r="A30" s="1">
        <v>11</v>
      </c>
      <c r="B30" s="91"/>
      <c r="C30" s="19" t="str">
        <f>IF(A30="","VARA",VLOOKUP(A30,'[1]varas'!$A$4:$B$67,2))</f>
        <v>11ª VT Recife</v>
      </c>
      <c r="D30" s="13"/>
      <c r="E30" s="14"/>
      <c r="F30" s="15">
        <f>23+10+6</f>
        <v>39</v>
      </c>
      <c r="G30" s="15">
        <v>0</v>
      </c>
      <c r="H30" s="15">
        <v>0</v>
      </c>
      <c r="I30" s="16">
        <f>SUM(F30:H30)</f>
        <v>39</v>
      </c>
      <c r="J30" s="15">
        <v>18</v>
      </c>
      <c r="K30" s="15">
        <v>5</v>
      </c>
      <c r="L30" s="15">
        <v>2</v>
      </c>
      <c r="M30" s="15">
        <v>3</v>
      </c>
      <c r="N30" s="15">
        <v>0</v>
      </c>
      <c r="O30" s="15">
        <v>10</v>
      </c>
      <c r="P30" s="15">
        <f>SUM(J30:O30)</f>
        <v>38</v>
      </c>
      <c r="Q30" s="15">
        <v>0</v>
      </c>
      <c r="R30" s="15">
        <v>0</v>
      </c>
      <c r="S30" s="15">
        <v>0</v>
      </c>
      <c r="T30" s="15">
        <v>1</v>
      </c>
      <c r="U30" s="15">
        <v>51</v>
      </c>
      <c r="V30" s="17"/>
      <c r="W30" s="17"/>
      <c r="AB30" s="18"/>
    </row>
    <row r="31" spans="1:28" ht="15.75" customHeight="1">
      <c r="A31" s="1">
        <v>38</v>
      </c>
      <c r="B31" s="91"/>
      <c r="C31" s="19" t="str">
        <f>IF(A31="","VARA",VLOOKUP(A31,'[1]varas'!$A$4:$B$67,2))</f>
        <v>1ª VT Olinda</v>
      </c>
      <c r="D31" s="13"/>
      <c r="E31" s="14"/>
      <c r="F31" s="15">
        <f>11+18</f>
        <v>29</v>
      </c>
      <c r="G31" s="15">
        <v>0</v>
      </c>
      <c r="H31" s="15">
        <v>0</v>
      </c>
      <c r="I31" s="16">
        <f>SUM(F31:H31)</f>
        <v>29</v>
      </c>
      <c r="J31" s="15">
        <v>7</v>
      </c>
      <c r="K31" s="15">
        <v>4</v>
      </c>
      <c r="L31" s="15">
        <v>2</v>
      </c>
      <c r="M31" s="15">
        <v>0</v>
      </c>
      <c r="N31" s="15">
        <v>0</v>
      </c>
      <c r="O31" s="15">
        <v>16</v>
      </c>
      <c r="P31" s="15">
        <f>SUM(J31:O31)</f>
        <v>29</v>
      </c>
      <c r="Q31" s="15">
        <v>0</v>
      </c>
      <c r="R31" s="15">
        <v>0</v>
      </c>
      <c r="S31" s="15">
        <v>0</v>
      </c>
      <c r="T31" s="15">
        <v>0</v>
      </c>
      <c r="U31" s="15">
        <v>65</v>
      </c>
      <c r="V31" s="17"/>
      <c r="W31" s="17"/>
      <c r="AB31" s="18"/>
    </row>
    <row r="32" spans="1:28" ht="15.75" customHeight="1">
      <c r="A32" s="1">
        <v>39</v>
      </c>
      <c r="B32" s="91"/>
      <c r="C32" s="19" t="str">
        <f>IF(A32="","VARA",VLOOKUP(A32,'[1]varas'!$A$4:$B$67,2))</f>
        <v>2ª VT Olinda</v>
      </c>
      <c r="D32" s="13"/>
      <c r="E32" s="14"/>
      <c r="F32" s="15">
        <v>3</v>
      </c>
      <c r="G32" s="15">
        <v>0</v>
      </c>
      <c r="H32" s="15">
        <v>3</v>
      </c>
      <c r="I32" s="16">
        <f>SUM(F32:H32)</f>
        <v>6</v>
      </c>
      <c r="J32" s="15">
        <v>5</v>
      </c>
      <c r="K32" s="15">
        <v>0</v>
      </c>
      <c r="L32" s="15">
        <v>1</v>
      </c>
      <c r="M32" s="15">
        <v>0</v>
      </c>
      <c r="N32" s="15">
        <v>0</v>
      </c>
      <c r="O32" s="15">
        <v>0</v>
      </c>
      <c r="P32" s="15">
        <f>SUM(J32:O32)</f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7"/>
      <c r="W32" s="17"/>
      <c r="AB32" s="18"/>
    </row>
    <row r="33" spans="1:29" s="27" customFormat="1" ht="13.5" customHeight="1">
      <c r="A33" s="20"/>
      <c r="B33" s="91"/>
      <c r="C33" s="21" t="s">
        <v>12</v>
      </c>
      <c r="D33" s="22"/>
      <c r="E33" s="23"/>
      <c r="F33" s="24">
        <f>SUM(F28:F32)</f>
        <v>107</v>
      </c>
      <c r="G33" s="24">
        <f>SUM(G28:G32)</f>
        <v>0</v>
      </c>
      <c r="H33" s="24">
        <f>SUM(H28:H32)</f>
        <v>3</v>
      </c>
      <c r="I33" s="25">
        <f>SUM(F33:H33)</f>
        <v>110</v>
      </c>
      <c r="J33" s="24">
        <f aca="true" t="shared" si="6" ref="J33:O33">SUM(J28:J32)</f>
        <v>30</v>
      </c>
      <c r="K33" s="24">
        <f t="shared" si="6"/>
        <v>13</v>
      </c>
      <c r="L33" s="24">
        <f t="shared" si="6"/>
        <v>7</v>
      </c>
      <c r="M33" s="24">
        <f t="shared" si="6"/>
        <v>3</v>
      </c>
      <c r="N33" s="24">
        <f t="shared" si="6"/>
        <v>1</v>
      </c>
      <c r="O33" s="24">
        <f t="shared" si="6"/>
        <v>36</v>
      </c>
      <c r="P33" s="24">
        <f>SUM(J33:O33)</f>
        <v>90</v>
      </c>
      <c r="Q33" s="24">
        <f>SUM(Q28:Q32)</f>
        <v>19</v>
      </c>
      <c r="R33" s="24">
        <f>SUM(R28:R32)</f>
        <v>0</v>
      </c>
      <c r="S33" s="24">
        <f>SUM(S28:S32)</f>
        <v>0</v>
      </c>
      <c r="T33" s="24">
        <f>SUM(T28:T32)</f>
        <v>1</v>
      </c>
      <c r="U33" s="24">
        <f>SUM(U28:U32)</f>
        <v>200</v>
      </c>
      <c r="V33" s="26">
        <f>IF(I33-Q33=0,"",IF(D33="",(P33+S33)/(I33-Q33),IF(AND(D33&lt;&gt;"",(P33+S33)/(I33-Q33)&gt;=50%),(P33+S33)/(I33-Q33),"")))</f>
        <v>0.989010989010989</v>
      </c>
      <c r="W33" s="26">
        <f>IF(I33=O33,"",IF(V33="",0,(P33+Q33+S33-O33)/(I33-O33)))</f>
        <v>0.9864864864864865</v>
      </c>
      <c r="AC33" s="28">
        <f>(Z33+AA33)/20</f>
        <v>0</v>
      </c>
    </row>
    <row r="34" spans="1:29" s="27" customFormat="1" ht="18" customHeight="1">
      <c r="A34" s="20"/>
      <c r="B34" s="92" t="s">
        <v>71</v>
      </c>
      <c r="C34" s="70" t="s">
        <v>61</v>
      </c>
      <c r="D34" s="13" t="s">
        <v>67</v>
      </c>
      <c r="E34" s="14" t="s">
        <v>74</v>
      </c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/>
      <c r="W34" s="17"/>
      <c r="AC34" s="28"/>
    </row>
    <row r="35" spans="1:29" s="27" customFormat="1" ht="18" customHeight="1">
      <c r="A35" s="20">
        <v>65</v>
      </c>
      <c r="B35" s="93"/>
      <c r="C35" s="71" t="s">
        <v>62</v>
      </c>
      <c r="D35" s="13"/>
      <c r="E35" s="14"/>
      <c r="F35" s="15">
        <v>6</v>
      </c>
      <c r="G35" s="15">
        <v>0</v>
      </c>
      <c r="H35" s="15">
        <v>0</v>
      </c>
      <c r="I35" s="16">
        <f>SUM(F35:H35)</f>
        <v>6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f>SUM(J35:O35)</f>
        <v>1</v>
      </c>
      <c r="Q35" s="15">
        <v>5</v>
      </c>
      <c r="R35" s="15">
        <v>0</v>
      </c>
      <c r="S35" s="15">
        <v>0</v>
      </c>
      <c r="T35" s="15">
        <v>0</v>
      </c>
      <c r="U35" s="15">
        <v>0</v>
      </c>
      <c r="V35" s="17"/>
      <c r="W35" s="17"/>
      <c r="AC35" s="28"/>
    </row>
    <row r="36" spans="1:29" s="27" customFormat="1" ht="18" customHeight="1">
      <c r="A36" s="20"/>
      <c r="B36" s="94"/>
      <c r="C36" s="76" t="s">
        <v>12</v>
      </c>
      <c r="D36" s="22"/>
      <c r="E36" s="23"/>
      <c r="F36" s="24">
        <f>SUM(F34:F35)</f>
        <v>6</v>
      </c>
      <c r="G36" s="24">
        <f>SUM(G34:G35)</f>
        <v>0</v>
      </c>
      <c r="H36" s="24">
        <f>SUM(H34:H35)</f>
        <v>0</v>
      </c>
      <c r="I36" s="25">
        <f>SUM(F36:H36)</f>
        <v>6</v>
      </c>
      <c r="J36" s="24">
        <f aca="true" t="shared" si="7" ref="J36:O36">SUM(J34:J35)</f>
        <v>0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1</v>
      </c>
      <c r="P36" s="24">
        <f>SUM(J36:O36)</f>
        <v>1</v>
      </c>
      <c r="Q36" s="24">
        <f>SUM(Q34:Q35)</f>
        <v>5</v>
      </c>
      <c r="R36" s="24">
        <f>SUM(R34:R35)</f>
        <v>0</v>
      </c>
      <c r="S36" s="24">
        <f>SUM(S34:S35)</f>
        <v>0</v>
      </c>
      <c r="T36" s="24">
        <f>SUM(T34:T35)</f>
        <v>0</v>
      </c>
      <c r="U36" s="24">
        <f>SUM(U34:U35)</f>
        <v>0</v>
      </c>
      <c r="V36" s="26">
        <f>IF(I36-Q36=0,"",IF(D36="",(P36+S36)/(I36-Q36),IF(AND(D36&lt;&gt;"",(P36+S36)/(I36-Q36)&gt;=50%),(P36+S36)/(I36-Q36),"")))</f>
        <v>1</v>
      </c>
      <c r="W36" s="26">
        <f>IF(I36=O36,"",IF(V36="",0,(P36+Q36+S36-O36)/(I36-O36)))</f>
        <v>1</v>
      </c>
      <c r="AC36" s="28"/>
    </row>
    <row r="37" spans="1:29" s="27" customFormat="1" ht="20.25" customHeight="1">
      <c r="A37" s="20"/>
      <c r="B37" s="82" t="s">
        <v>57</v>
      </c>
      <c r="C37" s="70" t="s">
        <v>78</v>
      </c>
      <c r="D37" s="67" t="s">
        <v>76</v>
      </c>
      <c r="E37" s="14" t="s">
        <v>77</v>
      </c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7"/>
      <c r="AC37" s="28"/>
    </row>
    <row r="38" spans="1:29" s="27" customFormat="1" ht="15.75" customHeight="1">
      <c r="A38" s="20">
        <v>6</v>
      </c>
      <c r="B38" s="83"/>
      <c r="C38" s="71" t="str">
        <f>IF(A38="","VARA",VLOOKUP(A38,'[1]varas'!$A$4:$B$67,2))</f>
        <v>6ª VT Recife</v>
      </c>
      <c r="D38" s="13"/>
      <c r="E38" s="14"/>
      <c r="F38" s="15">
        <f>16+12+3</f>
        <v>31</v>
      </c>
      <c r="G38" s="15">
        <v>0</v>
      </c>
      <c r="H38" s="15">
        <v>0</v>
      </c>
      <c r="I38" s="16">
        <f>SUM(F38:H38)</f>
        <v>31</v>
      </c>
      <c r="J38" s="15">
        <v>6</v>
      </c>
      <c r="K38" s="15">
        <v>5</v>
      </c>
      <c r="L38" s="15">
        <v>1</v>
      </c>
      <c r="M38" s="15">
        <v>2</v>
      </c>
      <c r="N38" s="15">
        <v>0</v>
      </c>
      <c r="O38" s="15">
        <v>12</v>
      </c>
      <c r="P38" s="15">
        <f>SUM(J38:O38)</f>
        <v>26</v>
      </c>
      <c r="Q38" s="15">
        <v>0</v>
      </c>
      <c r="R38" s="15">
        <v>5</v>
      </c>
      <c r="S38" s="15">
        <v>0</v>
      </c>
      <c r="T38" s="15">
        <v>0</v>
      </c>
      <c r="U38" s="15">
        <v>25</v>
      </c>
      <c r="V38" s="17"/>
      <c r="W38" s="17"/>
      <c r="AC38" s="28"/>
    </row>
    <row r="39" spans="1:29" s="27" customFormat="1" ht="17.25" customHeight="1">
      <c r="A39" s="20">
        <v>17</v>
      </c>
      <c r="B39" s="83"/>
      <c r="C39" s="71" t="str">
        <f>IF(A39="","VARA",VLOOKUP(A39,'[1]varas'!$A$4:$B$67,2))</f>
        <v>17ª VT Recife</v>
      </c>
      <c r="D39" s="13"/>
      <c r="E39" s="14"/>
      <c r="F39" s="15">
        <f>23+24+11+8</f>
        <v>66</v>
      </c>
      <c r="G39" s="15">
        <v>0</v>
      </c>
      <c r="H39" s="15">
        <v>0</v>
      </c>
      <c r="I39" s="16">
        <f>SUM(F39:H39)</f>
        <v>66</v>
      </c>
      <c r="J39" s="15">
        <v>18</v>
      </c>
      <c r="K39" s="15">
        <v>5</v>
      </c>
      <c r="L39" s="15">
        <v>11</v>
      </c>
      <c r="M39" s="15">
        <v>8</v>
      </c>
      <c r="N39" s="15">
        <v>0</v>
      </c>
      <c r="O39" s="15">
        <v>24</v>
      </c>
      <c r="P39" s="15">
        <f>SUM(J39:O39)</f>
        <v>66</v>
      </c>
      <c r="Q39" s="15">
        <v>0</v>
      </c>
      <c r="R39" s="15">
        <v>0</v>
      </c>
      <c r="S39" s="15">
        <v>0</v>
      </c>
      <c r="T39" s="15">
        <v>0</v>
      </c>
      <c r="U39" s="15">
        <v>78</v>
      </c>
      <c r="V39" s="17"/>
      <c r="W39" s="17"/>
      <c r="AC39" s="28"/>
    </row>
    <row r="40" spans="1:29" s="27" customFormat="1" ht="17.25" customHeight="1">
      <c r="A40" s="20">
        <v>34</v>
      </c>
      <c r="B40" s="83"/>
      <c r="C40" s="71" t="str">
        <f>IF(A40="","VARA",VLOOKUP(A40,'[1]varas'!$A$4:$B$67,2))</f>
        <v>1ª VT Jaboatão</v>
      </c>
      <c r="D40" s="13"/>
      <c r="E40" s="14"/>
      <c r="F40" s="15">
        <v>9</v>
      </c>
      <c r="G40" s="15">
        <v>0</v>
      </c>
      <c r="H40" s="15">
        <v>0</v>
      </c>
      <c r="I40" s="16">
        <f>SUM(F40:H40)</f>
        <v>9</v>
      </c>
      <c r="J40" s="15">
        <v>4</v>
      </c>
      <c r="K40" s="15">
        <v>1</v>
      </c>
      <c r="L40" s="15">
        <v>0</v>
      </c>
      <c r="M40" s="15">
        <v>0</v>
      </c>
      <c r="N40" s="15">
        <v>0</v>
      </c>
      <c r="O40" s="15">
        <v>4</v>
      </c>
      <c r="P40" s="15">
        <f>SUM(J40:O40)</f>
        <v>9</v>
      </c>
      <c r="Q40" s="15">
        <v>0</v>
      </c>
      <c r="R40" s="15">
        <v>0</v>
      </c>
      <c r="S40" s="15">
        <v>0</v>
      </c>
      <c r="T40" s="15">
        <v>0</v>
      </c>
      <c r="U40" s="15">
        <v>12</v>
      </c>
      <c r="V40" s="17"/>
      <c r="W40" s="17"/>
      <c r="AC40" s="28"/>
    </row>
    <row r="41" spans="1:29" s="27" customFormat="1" ht="16.5" customHeight="1">
      <c r="A41" s="20">
        <v>58</v>
      </c>
      <c r="B41" s="83"/>
      <c r="C41" s="75" t="str">
        <f>IF(A41="","VARA",VLOOKUP(A41,'[1]varas'!$A$4:$B$67,2))</f>
        <v>VT S.Talhada</v>
      </c>
      <c r="D41" s="13"/>
      <c r="E41" s="14"/>
      <c r="F41" s="15">
        <v>0</v>
      </c>
      <c r="G41" s="15">
        <v>10</v>
      </c>
      <c r="H41" s="15">
        <v>0</v>
      </c>
      <c r="I41" s="16">
        <f>SUM(F41:H41)</f>
        <v>10</v>
      </c>
      <c r="J41" s="15">
        <v>10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>SUM(J41:O41)</f>
        <v>10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7"/>
      <c r="W41" s="17"/>
      <c r="AC41" s="28"/>
    </row>
    <row r="42" spans="1:29" s="27" customFormat="1" ht="18.75" customHeight="1">
      <c r="A42" s="20"/>
      <c r="B42" s="84"/>
      <c r="C42" s="72" t="s">
        <v>12</v>
      </c>
      <c r="D42" s="22"/>
      <c r="E42" s="23"/>
      <c r="F42" s="24">
        <f>SUM(F37:F41)</f>
        <v>106</v>
      </c>
      <c r="G42" s="24">
        <f>SUM(G37:G41)</f>
        <v>10</v>
      </c>
      <c r="H42" s="24">
        <f>SUM(H37:H41)</f>
        <v>0</v>
      </c>
      <c r="I42" s="25">
        <f>SUM(F42:H42)</f>
        <v>116</v>
      </c>
      <c r="J42" s="24">
        <f aca="true" t="shared" si="8" ref="J42:O42">SUM(J37:J41)</f>
        <v>38</v>
      </c>
      <c r="K42" s="24">
        <f t="shared" si="8"/>
        <v>11</v>
      </c>
      <c r="L42" s="24">
        <f t="shared" si="8"/>
        <v>12</v>
      </c>
      <c r="M42" s="24">
        <f t="shared" si="8"/>
        <v>10</v>
      </c>
      <c r="N42" s="24">
        <f t="shared" si="8"/>
        <v>0</v>
      </c>
      <c r="O42" s="24">
        <f t="shared" si="8"/>
        <v>40</v>
      </c>
      <c r="P42" s="24">
        <f>SUM(J42:O42)</f>
        <v>111</v>
      </c>
      <c r="Q42" s="24">
        <f>SUM(Q37:Q41)</f>
        <v>0</v>
      </c>
      <c r="R42" s="24">
        <f>SUM(R37:R41)</f>
        <v>5</v>
      </c>
      <c r="S42" s="24">
        <f>SUM(S37:S41)</f>
        <v>0</v>
      </c>
      <c r="T42" s="24">
        <f>SUM(T37:T41)</f>
        <v>0</v>
      </c>
      <c r="U42" s="24">
        <f>SUM(U37:U41)</f>
        <v>115</v>
      </c>
      <c r="V42" s="26">
        <f>IF(I42-Q42=0,"",IF(D42="",(P42+S42)/(I42-Q42),IF(AND(D42&lt;&gt;"",(P42+S42)/(I42-Q42)&gt;=50%),(P42+S42)/(I42-Q42),"")))</f>
        <v>0.9568965517241379</v>
      </c>
      <c r="W42" s="26">
        <f>IF(I42=O42,"",IF(V42="",0,(P42+Q42+S42-O42)/(I42-O42)))</f>
        <v>0.9342105263157895</v>
      </c>
      <c r="AC42" s="28"/>
    </row>
    <row r="43" spans="1:29" s="27" customFormat="1" ht="18.75" customHeight="1">
      <c r="A43" s="20"/>
      <c r="B43" s="82" t="s">
        <v>66</v>
      </c>
      <c r="C43" s="70" t="s">
        <v>61</v>
      </c>
      <c r="D43" s="13" t="s">
        <v>67</v>
      </c>
      <c r="E43" s="14" t="s">
        <v>79</v>
      </c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/>
      <c r="W43" s="17"/>
      <c r="AC43" s="28"/>
    </row>
    <row r="44" spans="1:29" s="27" customFormat="1" ht="18.75" customHeight="1">
      <c r="A44" s="20">
        <v>5</v>
      </c>
      <c r="B44" s="83"/>
      <c r="C44" s="71" t="str">
        <f>IF(A44="","VARA",VLOOKUP(A44,'[1]varas'!$A$4:$B$67,2))</f>
        <v>5ª VT Recife</v>
      </c>
      <c r="D44" s="13"/>
      <c r="E44" s="14"/>
      <c r="F44" s="15">
        <v>8</v>
      </c>
      <c r="G44" s="15">
        <v>0</v>
      </c>
      <c r="H44" s="15">
        <v>0</v>
      </c>
      <c r="I44" s="16">
        <f>SUM(F44:H44)</f>
        <v>8</v>
      </c>
      <c r="J44" s="15">
        <v>2</v>
      </c>
      <c r="K44" s="15">
        <v>1</v>
      </c>
      <c r="L44" s="15">
        <v>0</v>
      </c>
      <c r="M44" s="15">
        <v>0</v>
      </c>
      <c r="N44" s="15">
        <v>0</v>
      </c>
      <c r="O44" s="15">
        <v>5</v>
      </c>
      <c r="P44" s="15">
        <f>SUM(J44:O44)</f>
        <v>8</v>
      </c>
      <c r="Q44" s="15">
        <v>0</v>
      </c>
      <c r="R44" s="15">
        <v>0</v>
      </c>
      <c r="S44" s="15">
        <v>0</v>
      </c>
      <c r="T44" s="15">
        <v>0</v>
      </c>
      <c r="U44" s="15">
        <v>13</v>
      </c>
      <c r="V44" s="17"/>
      <c r="W44" s="17"/>
      <c r="AC44" s="28"/>
    </row>
    <row r="45" spans="1:29" s="27" customFormat="1" ht="18.75" customHeight="1">
      <c r="A45" s="20">
        <v>48</v>
      </c>
      <c r="B45" s="83"/>
      <c r="C45" s="71" t="str">
        <f>IF(A45="","VARA",VLOOKUP(A45,'[1]varas'!$A$4:$B$67,2))</f>
        <v>VT Catende</v>
      </c>
      <c r="D45" s="13"/>
      <c r="E45" s="14"/>
      <c r="F45" s="15">
        <v>2</v>
      </c>
      <c r="G45" s="15">
        <v>0</v>
      </c>
      <c r="H45" s="15">
        <v>0</v>
      </c>
      <c r="I45" s="16">
        <f>SUM(F45:H45)</f>
        <v>2</v>
      </c>
      <c r="J45" s="15">
        <v>2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>SUM(J45:O45)</f>
        <v>2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7"/>
      <c r="W45" s="17"/>
      <c r="AC45" s="28"/>
    </row>
    <row r="46" spans="1:29" s="27" customFormat="1" ht="18.75" customHeight="1">
      <c r="A46" s="20">
        <v>58</v>
      </c>
      <c r="B46" s="83"/>
      <c r="C46" s="71" t="str">
        <f>IF(A46="","VARA",VLOOKUP(A46,'[1]varas'!$A$4:$B$67,2))</f>
        <v>VT S.Talhada</v>
      </c>
      <c r="D46" s="13"/>
      <c r="E46" s="14"/>
      <c r="F46" s="15">
        <f>30+20+3</f>
        <v>53</v>
      </c>
      <c r="G46" s="15">
        <v>0</v>
      </c>
      <c r="H46" s="15">
        <v>0</v>
      </c>
      <c r="I46" s="16">
        <f>SUM(F46:H46)</f>
        <v>53</v>
      </c>
      <c r="J46" s="15">
        <v>14</v>
      </c>
      <c r="K46" s="15">
        <v>16</v>
      </c>
      <c r="L46" s="15">
        <v>3</v>
      </c>
      <c r="M46" s="15">
        <v>0</v>
      </c>
      <c r="N46" s="15">
        <v>0</v>
      </c>
      <c r="O46" s="15">
        <v>20</v>
      </c>
      <c r="P46" s="15">
        <f>SUM(J46:O46)</f>
        <v>53</v>
      </c>
      <c r="Q46" s="15">
        <v>0</v>
      </c>
      <c r="R46" s="15">
        <v>0</v>
      </c>
      <c r="S46" s="15">
        <v>0</v>
      </c>
      <c r="T46" s="15">
        <v>0</v>
      </c>
      <c r="U46" s="15">
        <v>87</v>
      </c>
      <c r="V46" s="17"/>
      <c r="W46" s="17"/>
      <c r="AC46" s="28"/>
    </row>
    <row r="47" spans="1:29" s="27" customFormat="1" ht="18.75" customHeight="1">
      <c r="A47" s="20"/>
      <c r="B47" s="84"/>
      <c r="C47" s="72" t="s">
        <v>12</v>
      </c>
      <c r="D47" s="22"/>
      <c r="E47" s="23"/>
      <c r="F47" s="24">
        <f>SUM(F43:F46)</f>
        <v>63</v>
      </c>
      <c r="G47" s="24">
        <f>SUM(G43:G46)</f>
        <v>0</v>
      </c>
      <c r="H47" s="24">
        <f>SUM(H43:H46)</f>
        <v>0</v>
      </c>
      <c r="I47" s="25">
        <f>SUM(F47:H47)</f>
        <v>63</v>
      </c>
      <c r="J47" s="24">
        <f aca="true" t="shared" si="9" ref="J47:O47">SUM(J43:J46)</f>
        <v>18</v>
      </c>
      <c r="K47" s="24">
        <f t="shared" si="9"/>
        <v>17</v>
      </c>
      <c r="L47" s="24">
        <f t="shared" si="9"/>
        <v>3</v>
      </c>
      <c r="M47" s="24">
        <f t="shared" si="9"/>
        <v>0</v>
      </c>
      <c r="N47" s="24">
        <f t="shared" si="9"/>
        <v>0</v>
      </c>
      <c r="O47" s="24">
        <f t="shared" si="9"/>
        <v>25</v>
      </c>
      <c r="P47" s="24">
        <f>SUM(J47:O47)</f>
        <v>63</v>
      </c>
      <c r="Q47" s="24">
        <f>SUM(Q43:Q46)</f>
        <v>0</v>
      </c>
      <c r="R47" s="24">
        <f>SUM(R43:R46)</f>
        <v>0</v>
      </c>
      <c r="S47" s="24">
        <f>SUM(S43:S46)</f>
        <v>0</v>
      </c>
      <c r="T47" s="24">
        <f>SUM(T43:T46)</f>
        <v>0</v>
      </c>
      <c r="U47" s="24">
        <f>SUM(U43:U46)</f>
        <v>100</v>
      </c>
      <c r="V47" s="26">
        <f>IF(I47-Q47=0,"",IF(D47="",(P47+S47)/(I47-Q47),IF(AND(D47&lt;&gt;"",(P47+S47)/(I47-Q47)&gt;=50%),(P47+S47)/(I47-Q47),"")))</f>
        <v>1</v>
      </c>
      <c r="W47" s="26">
        <f>IF(I47=O47,"",IF(V47="",0,(P47+Q47+S47-O47)/(I47-O47)))</f>
        <v>1</v>
      </c>
      <c r="AC47" s="28"/>
    </row>
    <row r="48" spans="1:29" s="27" customFormat="1" ht="16.5" customHeight="1">
      <c r="A48" s="20"/>
      <c r="B48" s="82" t="s">
        <v>25</v>
      </c>
      <c r="C48" s="70" t="s">
        <v>55</v>
      </c>
      <c r="D48" s="13" t="s">
        <v>81</v>
      </c>
      <c r="E48" s="14" t="s">
        <v>82</v>
      </c>
      <c r="F48" s="15"/>
      <c r="G48" s="15"/>
      <c r="H48" s="15"/>
      <c r="I48" s="1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7"/>
      <c r="W48" s="17"/>
      <c r="AC48" s="28"/>
    </row>
    <row r="49" spans="1:29" s="27" customFormat="1" ht="17.25" customHeight="1">
      <c r="A49" s="20">
        <v>10</v>
      </c>
      <c r="B49" s="83"/>
      <c r="C49" s="71" t="str">
        <f>IF(A49="","VARA",VLOOKUP(A49,'[1]varas'!$A$4:$B$67,2))</f>
        <v>10ª VT Recife</v>
      </c>
      <c r="D49" s="13"/>
      <c r="E49" s="14"/>
      <c r="F49" s="15">
        <v>2</v>
      </c>
      <c r="G49" s="15">
        <v>0</v>
      </c>
      <c r="H49" s="15">
        <v>0</v>
      </c>
      <c r="I49" s="16">
        <f aca="true" t="shared" si="10" ref="I49:I54">SUM(F49:H49)</f>
        <v>2</v>
      </c>
      <c r="J49" s="15">
        <v>2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aca="true" t="shared" si="11" ref="P49:P54">SUM(J49:O49)</f>
        <v>2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7"/>
      <c r="W49" s="17"/>
      <c r="AC49" s="28"/>
    </row>
    <row r="50" spans="1:29" s="27" customFormat="1" ht="15.75" customHeight="1">
      <c r="A50" s="20">
        <v>41</v>
      </c>
      <c r="B50" s="83"/>
      <c r="C50" s="71" t="str">
        <f>IF(A50="","VARA",VLOOKUP(A50,'[1]varas'!$A$4:$B$67,2))</f>
        <v>1ª VT Paulista</v>
      </c>
      <c r="D50" s="13"/>
      <c r="E50" s="14"/>
      <c r="F50" s="15">
        <v>0</v>
      </c>
      <c r="G50" s="15">
        <v>2</v>
      </c>
      <c r="H50" s="15">
        <v>0</v>
      </c>
      <c r="I50" s="16">
        <f t="shared" si="10"/>
        <v>2</v>
      </c>
      <c r="J50" s="15">
        <v>2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11"/>
        <v>2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7"/>
      <c r="W50" s="17"/>
      <c r="AC50" s="28"/>
    </row>
    <row r="51" spans="1:29" s="27" customFormat="1" ht="17.25" customHeight="1">
      <c r="A51" s="20">
        <v>42</v>
      </c>
      <c r="B51" s="83"/>
      <c r="C51" s="71" t="str">
        <f>IF(A51="","VARA",VLOOKUP(A51,'[1]varas'!$A$4:$B$67,2))</f>
        <v>2ª VT Paulista</v>
      </c>
      <c r="D51" s="13"/>
      <c r="E51" s="14"/>
      <c r="F51" s="15">
        <v>3</v>
      </c>
      <c r="G51" s="15">
        <v>2</v>
      </c>
      <c r="H51" s="15">
        <v>0</v>
      </c>
      <c r="I51" s="16">
        <f t="shared" si="10"/>
        <v>5</v>
      </c>
      <c r="J51" s="15">
        <v>5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11"/>
        <v>5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7"/>
      <c r="W51" s="17"/>
      <c r="AC51" s="28"/>
    </row>
    <row r="52" spans="1:29" s="27" customFormat="1" ht="15.75" customHeight="1">
      <c r="A52" s="20">
        <v>35</v>
      </c>
      <c r="B52" s="83"/>
      <c r="C52" s="71" t="str">
        <f>IF(A52="","VARA",VLOOKUP(A52,'[1]varas'!$A$4:$B$67,2))</f>
        <v>2ª VT Jaboatão</v>
      </c>
      <c r="D52" s="13"/>
      <c r="E52" s="14"/>
      <c r="F52" s="15">
        <v>0</v>
      </c>
      <c r="G52" s="15">
        <v>2</v>
      </c>
      <c r="H52" s="15">
        <v>0</v>
      </c>
      <c r="I52" s="16">
        <f t="shared" si="10"/>
        <v>2</v>
      </c>
      <c r="J52" s="15">
        <v>2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11"/>
        <v>2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7"/>
      <c r="W52" s="17"/>
      <c r="AC52" s="28"/>
    </row>
    <row r="53" spans="1:29" s="27" customFormat="1" ht="15" customHeight="1">
      <c r="A53" s="20">
        <v>66</v>
      </c>
      <c r="B53" s="83"/>
      <c r="C53" s="71" t="s">
        <v>83</v>
      </c>
      <c r="D53" s="13"/>
      <c r="E53" s="14"/>
      <c r="F53" s="15">
        <f>20+60+1</f>
        <v>81</v>
      </c>
      <c r="G53" s="15">
        <v>0</v>
      </c>
      <c r="H53" s="15">
        <v>0</v>
      </c>
      <c r="I53" s="16">
        <f t="shared" si="10"/>
        <v>81</v>
      </c>
      <c r="J53" s="15">
        <v>8</v>
      </c>
      <c r="K53" s="15">
        <v>12</v>
      </c>
      <c r="L53" s="15">
        <v>1</v>
      </c>
      <c r="M53" s="15">
        <v>0</v>
      </c>
      <c r="N53" s="15">
        <v>0</v>
      </c>
      <c r="O53" s="15">
        <v>60</v>
      </c>
      <c r="P53" s="15">
        <f t="shared" si="11"/>
        <v>81</v>
      </c>
      <c r="Q53" s="15">
        <v>0</v>
      </c>
      <c r="R53" s="15">
        <v>0</v>
      </c>
      <c r="S53" s="15">
        <v>0</v>
      </c>
      <c r="T53" s="15">
        <v>0</v>
      </c>
      <c r="U53" s="15">
        <v>203</v>
      </c>
      <c r="V53" s="17"/>
      <c r="W53" s="17"/>
      <c r="AC53" s="28"/>
    </row>
    <row r="54" spans="1:29" s="27" customFormat="1" ht="15" customHeight="1">
      <c r="A54" s="20"/>
      <c r="B54" s="84"/>
      <c r="C54" s="72" t="s">
        <v>12</v>
      </c>
      <c r="D54" s="22"/>
      <c r="E54" s="23"/>
      <c r="F54" s="24">
        <f>SUM(F48:F53)</f>
        <v>86</v>
      </c>
      <c r="G54" s="24">
        <f>SUM(G48:G53)</f>
        <v>6</v>
      </c>
      <c r="H54" s="24">
        <f>SUM(H48:H53)</f>
        <v>0</v>
      </c>
      <c r="I54" s="25">
        <f t="shared" si="10"/>
        <v>92</v>
      </c>
      <c r="J54" s="24">
        <f aca="true" t="shared" si="12" ref="J54:O54">SUM(J48:J53)</f>
        <v>19</v>
      </c>
      <c r="K54" s="24">
        <f t="shared" si="12"/>
        <v>12</v>
      </c>
      <c r="L54" s="24">
        <f t="shared" si="12"/>
        <v>1</v>
      </c>
      <c r="M54" s="24">
        <f t="shared" si="12"/>
        <v>0</v>
      </c>
      <c r="N54" s="24">
        <f t="shared" si="12"/>
        <v>0</v>
      </c>
      <c r="O54" s="24">
        <f t="shared" si="12"/>
        <v>60</v>
      </c>
      <c r="P54" s="24">
        <f t="shared" si="11"/>
        <v>92</v>
      </c>
      <c r="Q54" s="24">
        <f>SUM(Q48:Q53)</f>
        <v>0</v>
      </c>
      <c r="R54" s="24">
        <f>SUM(R48:R53)</f>
        <v>0</v>
      </c>
      <c r="S54" s="24">
        <f>SUM(S48:S53)</f>
        <v>0</v>
      </c>
      <c r="T54" s="24">
        <f>SUM(T48:T53)</f>
        <v>0</v>
      </c>
      <c r="U54" s="24">
        <f>SUM(U48:U53)</f>
        <v>203</v>
      </c>
      <c r="V54" s="26">
        <f>IF(I54-Q54=0,"",IF(D54="",(P54+S54)/(I54-Q54),IF(AND(D54&lt;&gt;"",(P54+S54)/(I54-Q54)&gt;=50%),(P54+S54)/(I54-Q54),"")))</f>
        <v>1</v>
      </c>
      <c r="W54" s="26">
        <f>IF(I54=O54,"",IF(V54="",0,(P54+Q54+S54-O54)/(I54-O54)))</f>
        <v>1</v>
      </c>
      <c r="AC54" s="28"/>
    </row>
    <row r="55" spans="1:29" s="27" customFormat="1" ht="17.25" customHeight="1">
      <c r="A55" s="20"/>
      <c r="B55" s="85" t="s">
        <v>58</v>
      </c>
      <c r="C55" s="12" t="s">
        <v>61</v>
      </c>
      <c r="D55" s="13" t="s">
        <v>84</v>
      </c>
      <c r="E55" s="14" t="s">
        <v>82</v>
      </c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7"/>
      <c r="W55" s="17"/>
      <c r="AC55" s="28"/>
    </row>
    <row r="56" spans="1:29" s="27" customFormat="1" ht="15" customHeight="1">
      <c r="A56" s="20">
        <v>1</v>
      </c>
      <c r="B56" s="85"/>
      <c r="C56" s="19" t="str">
        <f>IF(A56="","VARA",VLOOKUP(A56,'[1]varas'!$A$4:$B$67,2))</f>
        <v>1ª VT Recife</v>
      </c>
      <c r="D56" s="13"/>
      <c r="E56" s="14"/>
      <c r="F56" s="15">
        <v>0</v>
      </c>
      <c r="G56" s="15">
        <v>0</v>
      </c>
      <c r="H56" s="15">
        <v>7</v>
      </c>
      <c r="I56" s="16">
        <f aca="true" t="shared" si="13" ref="I56:I64">SUM(F56:H56)</f>
        <v>7</v>
      </c>
      <c r="J56" s="15">
        <v>6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15">
        <f aca="true" t="shared" si="14" ref="P56:P64">SUM(J56:O56)</f>
        <v>7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7"/>
      <c r="W56" s="17"/>
      <c r="AC56" s="28"/>
    </row>
    <row r="57" spans="1:29" s="27" customFormat="1" ht="15" customHeight="1">
      <c r="A57" s="20">
        <v>7</v>
      </c>
      <c r="B57" s="85"/>
      <c r="C57" s="19" t="str">
        <f>IF(A57="","VARA",VLOOKUP(A57,'[1]varas'!$A$4:$B$67,2))</f>
        <v>7ª VT Recife</v>
      </c>
      <c r="D57" s="13"/>
      <c r="E57" s="14"/>
      <c r="F57" s="15">
        <v>6</v>
      </c>
      <c r="G57" s="15">
        <v>0</v>
      </c>
      <c r="H57" s="15">
        <v>0</v>
      </c>
      <c r="I57" s="16">
        <f t="shared" si="13"/>
        <v>6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3</v>
      </c>
      <c r="P57" s="15">
        <f t="shared" si="14"/>
        <v>3</v>
      </c>
      <c r="Q57" s="15">
        <v>0</v>
      </c>
      <c r="R57" s="15">
        <v>3</v>
      </c>
      <c r="S57" s="15">
        <v>0</v>
      </c>
      <c r="T57" s="15">
        <v>0</v>
      </c>
      <c r="U57" s="15">
        <v>13</v>
      </c>
      <c r="V57" s="17"/>
      <c r="W57" s="17"/>
      <c r="AC57" s="28"/>
    </row>
    <row r="58" spans="1:29" s="27" customFormat="1" ht="15" customHeight="1">
      <c r="A58" s="20">
        <v>11</v>
      </c>
      <c r="B58" s="85"/>
      <c r="C58" s="19" t="str">
        <f>IF(A58="","VARA",VLOOKUP(A58,'[1]varas'!$A$4:$B$67,2))</f>
        <v>11ª VT Recife</v>
      </c>
      <c r="D58" s="13"/>
      <c r="E58" s="14"/>
      <c r="F58" s="15">
        <v>8</v>
      </c>
      <c r="G58" s="15">
        <v>0</v>
      </c>
      <c r="H58" s="15">
        <v>0</v>
      </c>
      <c r="I58" s="16">
        <f t="shared" si="13"/>
        <v>8</v>
      </c>
      <c r="J58" s="15">
        <v>0</v>
      </c>
      <c r="K58" s="15">
        <v>1</v>
      </c>
      <c r="L58" s="15">
        <v>1</v>
      </c>
      <c r="M58" s="15">
        <v>0</v>
      </c>
      <c r="N58" s="15">
        <v>0</v>
      </c>
      <c r="O58" s="15">
        <v>3</v>
      </c>
      <c r="P58" s="15">
        <f t="shared" si="14"/>
        <v>5</v>
      </c>
      <c r="Q58" s="15">
        <v>3</v>
      </c>
      <c r="R58" s="15">
        <v>0</v>
      </c>
      <c r="S58" s="15">
        <v>0</v>
      </c>
      <c r="T58" s="15">
        <v>0</v>
      </c>
      <c r="U58" s="15">
        <v>10</v>
      </c>
      <c r="V58" s="17"/>
      <c r="W58" s="17"/>
      <c r="AC58" s="28"/>
    </row>
    <row r="59" spans="1:29" s="27" customFormat="1" ht="15" customHeight="1">
      <c r="A59" s="20">
        <v>21</v>
      </c>
      <c r="B59" s="85"/>
      <c r="C59" s="19" t="str">
        <f>IF(A59="","VARA",VLOOKUP(A59,'[1]varas'!$A$4:$B$67,2))</f>
        <v>21ª VT Recife</v>
      </c>
      <c r="D59" s="13"/>
      <c r="E59" s="14"/>
      <c r="F59" s="15">
        <f>26+23+3+1</f>
        <v>53</v>
      </c>
      <c r="G59" s="15">
        <v>0</v>
      </c>
      <c r="H59" s="15">
        <v>0</v>
      </c>
      <c r="I59" s="16">
        <f t="shared" si="13"/>
        <v>53</v>
      </c>
      <c r="J59" s="15">
        <v>16</v>
      </c>
      <c r="K59" s="15">
        <v>4</v>
      </c>
      <c r="L59" s="15">
        <v>3</v>
      </c>
      <c r="M59" s="15">
        <v>1</v>
      </c>
      <c r="N59" s="15">
        <v>0</v>
      </c>
      <c r="O59" s="15">
        <v>23</v>
      </c>
      <c r="P59" s="15">
        <f t="shared" si="14"/>
        <v>47</v>
      </c>
      <c r="Q59" s="15">
        <v>6</v>
      </c>
      <c r="R59" s="15">
        <v>0</v>
      </c>
      <c r="S59" s="15">
        <v>0</v>
      </c>
      <c r="T59" s="15">
        <v>0</v>
      </c>
      <c r="U59" s="15">
        <v>87</v>
      </c>
      <c r="V59" s="17"/>
      <c r="W59" s="17"/>
      <c r="AC59" s="28"/>
    </row>
    <row r="60" spans="1:29" s="27" customFormat="1" ht="15" customHeight="1">
      <c r="A60" s="20">
        <v>34</v>
      </c>
      <c r="B60" s="85"/>
      <c r="C60" s="19" t="str">
        <f>IF(A60="","VARA",VLOOKUP(A60,'[1]varas'!$A$4:$B$67,2))</f>
        <v>1ª VT Jaboatão</v>
      </c>
      <c r="D60" s="13"/>
      <c r="E60" s="14"/>
      <c r="F60" s="15">
        <v>6</v>
      </c>
      <c r="G60" s="15">
        <v>0</v>
      </c>
      <c r="H60" s="15">
        <v>0</v>
      </c>
      <c r="I60" s="16">
        <f t="shared" si="13"/>
        <v>6</v>
      </c>
      <c r="J60" s="15">
        <v>0</v>
      </c>
      <c r="K60" s="15">
        <v>2</v>
      </c>
      <c r="L60" s="15">
        <v>0</v>
      </c>
      <c r="M60" s="15">
        <v>0</v>
      </c>
      <c r="N60" s="15">
        <v>0</v>
      </c>
      <c r="O60" s="15">
        <v>3</v>
      </c>
      <c r="P60" s="15">
        <f t="shared" si="14"/>
        <v>5</v>
      </c>
      <c r="Q60" s="15">
        <v>1</v>
      </c>
      <c r="R60" s="15">
        <v>0</v>
      </c>
      <c r="S60" s="15">
        <v>0</v>
      </c>
      <c r="T60" s="15">
        <v>0</v>
      </c>
      <c r="U60" s="15">
        <v>20</v>
      </c>
      <c r="V60" s="17"/>
      <c r="W60" s="17"/>
      <c r="AC60" s="28"/>
    </row>
    <row r="61" spans="1:29" s="27" customFormat="1" ht="15" customHeight="1">
      <c r="A61" s="20">
        <v>55</v>
      </c>
      <c r="B61" s="86"/>
      <c r="C61" s="19" t="str">
        <f>IF(A61="","VARA",VLOOKUP(A61,'[1]varas'!$A$4:$B$67,2))</f>
        <v>VT Pesqueira</v>
      </c>
      <c r="D61" s="13"/>
      <c r="E61" s="14"/>
      <c r="F61" s="15">
        <v>8</v>
      </c>
      <c r="G61" s="15">
        <v>0</v>
      </c>
      <c r="H61" s="15">
        <v>0</v>
      </c>
      <c r="I61" s="16">
        <f t="shared" si="13"/>
        <v>8</v>
      </c>
      <c r="J61" s="15">
        <v>1</v>
      </c>
      <c r="K61" s="15">
        <v>1</v>
      </c>
      <c r="L61" s="15">
        <v>0</v>
      </c>
      <c r="M61" s="15">
        <v>0</v>
      </c>
      <c r="N61" s="15">
        <v>0</v>
      </c>
      <c r="O61" s="15">
        <v>4</v>
      </c>
      <c r="P61" s="15">
        <f t="shared" si="14"/>
        <v>6</v>
      </c>
      <c r="Q61" s="15">
        <v>2</v>
      </c>
      <c r="R61" s="15">
        <v>0</v>
      </c>
      <c r="S61" s="15">
        <v>0</v>
      </c>
      <c r="T61" s="15">
        <v>0</v>
      </c>
      <c r="U61" s="15">
        <v>25</v>
      </c>
      <c r="V61" s="17"/>
      <c r="W61" s="17"/>
      <c r="AC61" s="28"/>
    </row>
    <row r="62" spans="1:29" s="27" customFormat="1" ht="15" customHeight="1">
      <c r="A62" s="20">
        <v>26</v>
      </c>
      <c r="B62" s="86"/>
      <c r="C62" s="19" t="str">
        <f>IF(A62="","VARA",VLOOKUP(A62,'[1]varas'!$A$4:$B$67,2))</f>
        <v>1ª VT Cabo</v>
      </c>
      <c r="D62" s="13"/>
      <c r="E62" s="14"/>
      <c r="F62" s="15">
        <v>0</v>
      </c>
      <c r="G62" s="15">
        <v>13</v>
      </c>
      <c r="H62" s="15">
        <v>0</v>
      </c>
      <c r="I62" s="16">
        <f t="shared" si="13"/>
        <v>13</v>
      </c>
      <c r="J62" s="15">
        <v>13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14"/>
        <v>13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7"/>
      <c r="W62" s="17"/>
      <c r="AC62" s="28"/>
    </row>
    <row r="63" spans="1:29" s="27" customFormat="1" ht="15" customHeight="1">
      <c r="A63" s="20">
        <v>27</v>
      </c>
      <c r="B63" s="86"/>
      <c r="C63" s="19" t="str">
        <f>IF(A63="","VARA",VLOOKUP(A63,'[1]varas'!$A$4:$B$67,2))</f>
        <v>2ª VT Cabo</v>
      </c>
      <c r="D63" s="13"/>
      <c r="E63" s="14"/>
      <c r="F63" s="15">
        <v>0</v>
      </c>
      <c r="G63" s="15">
        <v>4</v>
      </c>
      <c r="H63" s="15">
        <v>0</v>
      </c>
      <c r="I63" s="16">
        <f t="shared" si="13"/>
        <v>4</v>
      </c>
      <c r="J63" s="15">
        <v>4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14"/>
        <v>4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7"/>
      <c r="W63" s="17"/>
      <c r="AC63" s="28"/>
    </row>
    <row r="64" spans="1:29" s="27" customFormat="1" ht="17.25" customHeight="1">
      <c r="A64" s="20"/>
      <c r="B64" s="86"/>
      <c r="C64" s="29" t="s">
        <v>12</v>
      </c>
      <c r="D64" s="22"/>
      <c r="E64" s="23"/>
      <c r="F64" s="24">
        <f>SUM(F55:F63)</f>
        <v>81</v>
      </c>
      <c r="G64" s="24">
        <f>SUM(G55:G63)</f>
        <v>17</v>
      </c>
      <c r="H64" s="24">
        <f>SUM(H55:H63)</f>
        <v>7</v>
      </c>
      <c r="I64" s="25">
        <f t="shared" si="13"/>
        <v>105</v>
      </c>
      <c r="J64" s="24">
        <f aca="true" t="shared" si="15" ref="J64:O64">SUM(J55:J63)</f>
        <v>40</v>
      </c>
      <c r="K64" s="24">
        <f t="shared" si="15"/>
        <v>9</v>
      </c>
      <c r="L64" s="24">
        <f t="shared" si="15"/>
        <v>4</v>
      </c>
      <c r="M64" s="24">
        <f t="shared" si="15"/>
        <v>1</v>
      </c>
      <c r="N64" s="24">
        <f t="shared" si="15"/>
        <v>0</v>
      </c>
      <c r="O64" s="24">
        <f t="shared" si="15"/>
        <v>36</v>
      </c>
      <c r="P64" s="24">
        <f t="shared" si="14"/>
        <v>90</v>
      </c>
      <c r="Q64" s="24">
        <f>SUM(Q55:Q63)</f>
        <v>12</v>
      </c>
      <c r="R64" s="24">
        <f>SUM(R55:R63)</f>
        <v>3</v>
      </c>
      <c r="S64" s="24">
        <f>SUM(S55:S63)</f>
        <v>0</v>
      </c>
      <c r="T64" s="24">
        <f>SUM(T55:T63)</f>
        <v>0</v>
      </c>
      <c r="U64" s="24">
        <f>SUM(U55:U63)</f>
        <v>155</v>
      </c>
      <c r="V64" s="26">
        <f>IF(I64-Q64=0,"",IF(D64="",(P64+S64)/(I64-Q64),IF(AND(D64&lt;&gt;"",(P64+S64)/(I64-Q64)&gt;=50%),(P64+S64)/(I64-Q64),"")))</f>
        <v>0.967741935483871</v>
      </c>
      <c r="W64" s="26">
        <f>IF(I64=O64,"",IF(V64="",0,(P64+Q64+S64-O64)/(I64-O64)))</f>
        <v>0.9565217391304348</v>
      </c>
      <c r="AC64" s="28"/>
    </row>
    <row r="65" spans="2:28" ht="17.25" customHeight="1">
      <c r="B65" s="85" t="s">
        <v>26</v>
      </c>
      <c r="C65" s="12" t="s">
        <v>50</v>
      </c>
      <c r="D65" s="67"/>
      <c r="E65" s="14" t="s">
        <v>56</v>
      </c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AB65" s="18"/>
    </row>
    <row r="66" spans="1:28" ht="18.75" customHeight="1">
      <c r="A66" s="1">
        <v>7</v>
      </c>
      <c r="B66" s="85"/>
      <c r="C66" s="19" t="str">
        <f>IF(A66="","VARA",VLOOKUP(A66,'[1]varas'!$A$4:$B$67,2))</f>
        <v>7ª VT Recife</v>
      </c>
      <c r="D66" s="13"/>
      <c r="E66" s="14"/>
      <c r="F66" s="15">
        <v>10</v>
      </c>
      <c r="G66" s="15">
        <v>0</v>
      </c>
      <c r="H66" s="15">
        <v>0</v>
      </c>
      <c r="I66" s="16">
        <f aca="true" t="shared" si="16" ref="I66:I71">SUM(F66:H66)</f>
        <v>10</v>
      </c>
      <c r="J66" s="15">
        <v>2</v>
      </c>
      <c r="K66" s="15">
        <v>1</v>
      </c>
      <c r="L66" s="15">
        <v>0</v>
      </c>
      <c r="M66" s="15">
        <v>0</v>
      </c>
      <c r="N66" s="15">
        <v>0</v>
      </c>
      <c r="O66" s="15">
        <v>5</v>
      </c>
      <c r="P66" s="15">
        <f aca="true" t="shared" si="17" ref="P66:P71">SUM(J66:O66)</f>
        <v>8</v>
      </c>
      <c r="Q66" s="15">
        <v>0</v>
      </c>
      <c r="R66" s="15">
        <v>2</v>
      </c>
      <c r="S66" s="15">
        <v>0</v>
      </c>
      <c r="T66" s="15">
        <v>0</v>
      </c>
      <c r="U66" s="15">
        <v>18</v>
      </c>
      <c r="V66" s="17"/>
      <c r="W66" s="17"/>
      <c r="AB66" s="18"/>
    </row>
    <row r="67" spans="1:28" ht="18.75" customHeight="1">
      <c r="A67" s="1">
        <v>50</v>
      </c>
      <c r="B67" s="85"/>
      <c r="C67" s="19" t="str">
        <f>IF(A67="","VARA",VLOOKUP(A67,'[1]varas'!$A$4:$B$67,2))</f>
        <v>VT Garanhuns</v>
      </c>
      <c r="D67" s="13"/>
      <c r="E67" s="14"/>
      <c r="F67" s="15">
        <f>18+27+5+2</f>
        <v>52</v>
      </c>
      <c r="G67" s="15">
        <v>0</v>
      </c>
      <c r="H67" s="15">
        <v>0</v>
      </c>
      <c r="I67" s="16">
        <f t="shared" si="16"/>
        <v>52</v>
      </c>
      <c r="J67" s="15">
        <v>16</v>
      </c>
      <c r="K67" s="15">
        <v>2</v>
      </c>
      <c r="L67" s="15">
        <v>5</v>
      </c>
      <c r="M67" s="15">
        <v>2</v>
      </c>
      <c r="N67" s="15">
        <v>0</v>
      </c>
      <c r="O67" s="15">
        <v>27</v>
      </c>
      <c r="P67" s="15">
        <f t="shared" si="17"/>
        <v>52</v>
      </c>
      <c r="Q67" s="15">
        <v>0</v>
      </c>
      <c r="R67" s="15">
        <v>0</v>
      </c>
      <c r="S67" s="15">
        <v>0</v>
      </c>
      <c r="T67" s="15">
        <v>0</v>
      </c>
      <c r="U67" s="15">
        <v>65</v>
      </c>
      <c r="V67" s="17"/>
      <c r="W67" s="17"/>
      <c r="AB67" s="18"/>
    </row>
    <row r="68" spans="1:28" ht="18.75" customHeight="1">
      <c r="A68" s="1">
        <v>49</v>
      </c>
      <c r="B68" s="85"/>
      <c r="C68" s="19" t="str">
        <f>IF(A68="","VARA",VLOOKUP(A68,'[1]varas'!$A$4:$B$67,2))</f>
        <v>VT Escada</v>
      </c>
      <c r="D68" s="13"/>
      <c r="E68" s="14"/>
      <c r="F68" s="15">
        <v>26</v>
      </c>
      <c r="G68" s="15">
        <v>0</v>
      </c>
      <c r="H68" s="15">
        <v>0</v>
      </c>
      <c r="I68" s="16">
        <f t="shared" si="16"/>
        <v>26</v>
      </c>
      <c r="J68" s="15">
        <v>0</v>
      </c>
      <c r="K68" s="15">
        <v>8</v>
      </c>
      <c r="L68" s="15">
        <v>0</v>
      </c>
      <c r="M68" s="15">
        <v>0</v>
      </c>
      <c r="N68" s="15">
        <v>0</v>
      </c>
      <c r="O68" s="15">
        <v>12</v>
      </c>
      <c r="P68" s="15">
        <f t="shared" si="17"/>
        <v>20</v>
      </c>
      <c r="Q68" s="15">
        <v>6</v>
      </c>
      <c r="R68" s="15">
        <v>0</v>
      </c>
      <c r="S68" s="15">
        <v>0</v>
      </c>
      <c r="T68" s="15">
        <v>0</v>
      </c>
      <c r="U68" s="15">
        <v>50</v>
      </c>
      <c r="V68" s="17"/>
      <c r="W68" s="17"/>
      <c r="AB68" s="18"/>
    </row>
    <row r="69" spans="1:28" ht="18.75" customHeight="1">
      <c r="A69" s="1">
        <v>35</v>
      </c>
      <c r="B69" s="85"/>
      <c r="C69" s="19" t="str">
        <f>IF(A69="","VARA",VLOOKUP(A69,'[1]varas'!$A$4:$B$67,2))</f>
        <v>2ª VT Jaboatão</v>
      </c>
      <c r="D69" s="13"/>
      <c r="E69" s="14"/>
      <c r="F69" s="15">
        <v>0</v>
      </c>
      <c r="G69" s="15">
        <v>0</v>
      </c>
      <c r="H69" s="15">
        <v>0</v>
      </c>
      <c r="I69" s="16">
        <f t="shared" si="16"/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t="shared" si="17"/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7"/>
      <c r="W69" s="17"/>
      <c r="AB69" s="18"/>
    </row>
    <row r="70" spans="1:28" ht="16.5" customHeight="1">
      <c r="A70" s="1">
        <v>65</v>
      </c>
      <c r="B70" s="85"/>
      <c r="C70" s="19" t="s">
        <v>62</v>
      </c>
      <c r="D70" s="13"/>
      <c r="E70" s="14"/>
      <c r="F70" s="15">
        <v>0</v>
      </c>
      <c r="G70" s="15">
        <v>1</v>
      </c>
      <c r="H70" s="15">
        <v>0</v>
      </c>
      <c r="I70" s="16">
        <f t="shared" si="16"/>
        <v>1</v>
      </c>
      <c r="J70" s="15">
        <v>1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17"/>
        <v>1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7"/>
      <c r="W70" s="17"/>
      <c r="AB70" s="18"/>
    </row>
    <row r="71" spans="1:29" s="27" customFormat="1" ht="14.25" customHeight="1">
      <c r="A71" s="20"/>
      <c r="B71" s="86"/>
      <c r="C71" s="29" t="s">
        <v>12</v>
      </c>
      <c r="D71" s="22"/>
      <c r="E71" s="23"/>
      <c r="F71" s="24">
        <f>SUM(F65:F70)</f>
        <v>88</v>
      </c>
      <c r="G71" s="24">
        <f>SUM(G65:G70)</f>
        <v>1</v>
      </c>
      <c r="H71" s="24">
        <f>SUM(H65:H70)</f>
        <v>0</v>
      </c>
      <c r="I71" s="25">
        <f t="shared" si="16"/>
        <v>89</v>
      </c>
      <c r="J71" s="24">
        <f aca="true" t="shared" si="18" ref="J71:O71">SUM(J65:J70)</f>
        <v>19</v>
      </c>
      <c r="K71" s="24">
        <f t="shared" si="18"/>
        <v>11</v>
      </c>
      <c r="L71" s="24">
        <f t="shared" si="18"/>
        <v>5</v>
      </c>
      <c r="M71" s="24">
        <f t="shared" si="18"/>
        <v>2</v>
      </c>
      <c r="N71" s="24">
        <f t="shared" si="18"/>
        <v>0</v>
      </c>
      <c r="O71" s="24">
        <f t="shared" si="18"/>
        <v>44</v>
      </c>
      <c r="P71" s="24">
        <f t="shared" si="17"/>
        <v>81</v>
      </c>
      <c r="Q71" s="24">
        <f>SUM(Q65:Q70)</f>
        <v>6</v>
      </c>
      <c r="R71" s="24">
        <f>SUM(R65:R70)</f>
        <v>2</v>
      </c>
      <c r="S71" s="24">
        <f>SUM(S65:S70)</f>
        <v>0</v>
      </c>
      <c r="T71" s="24">
        <f>SUM(T65:T70)</f>
        <v>0</v>
      </c>
      <c r="U71" s="24">
        <f>SUM(U65:U70)</f>
        <v>133</v>
      </c>
      <c r="V71" s="26">
        <f>IF(I71-Q71=0,"",IF(D71="",(P71+S71)/(I71-Q71),IF(AND(D71&lt;&gt;"",(P71+S71)/(I71-Q71)&gt;=50%),(P71+S71)/(I71-Q71),"")))</f>
        <v>0.9759036144578314</v>
      </c>
      <c r="W71" s="26">
        <f>IF(I71=O71,"",IF(V71="",0,(P71+Q71+S71-O71)/(I71-O71)))</f>
        <v>0.9555555555555556</v>
      </c>
      <c r="AC71" s="28">
        <f>(Z71+AA71)/20</f>
        <v>0</v>
      </c>
    </row>
    <row r="72" spans="1:29" s="27" customFormat="1" ht="18" customHeight="1">
      <c r="A72" s="20"/>
      <c r="B72" s="86" t="s">
        <v>27</v>
      </c>
      <c r="C72" s="12" t="s">
        <v>2</v>
      </c>
      <c r="D72" s="13" t="s">
        <v>81</v>
      </c>
      <c r="E72" s="14" t="s">
        <v>85</v>
      </c>
      <c r="F72" s="30"/>
      <c r="G72" s="30"/>
      <c r="H72" s="30"/>
      <c r="I72" s="1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7"/>
      <c r="W72" s="17"/>
      <c r="AC72" s="28"/>
    </row>
    <row r="73" spans="1:29" s="27" customFormat="1" ht="15.75" customHeight="1">
      <c r="A73" s="20">
        <v>63</v>
      </c>
      <c r="B73" s="86"/>
      <c r="C73" s="19" t="str">
        <f>IF(A73="","VARA",VLOOKUP(A73,'[1]varas'!$A$4:$B$67,2))</f>
        <v>PAJT Sertânia</v>
      </c>
      <c r="D73" s="13"/>
      <c r="E73" s="14"/>
      <c r="F73" s="15">
        <f>48+29+7</f>
        <v>84</v>
      </c>
      <c r="G73" s="15">
        <v>5</v>
      </c>
      <c r="H73" s="15">
        <v>0</v>
      </c>
      <c r="I73" s="16">
        <f>SUM(F73:H73)</f>
        <v>89</v>
      </c>
      <c r="J73" s="15">
        <v>38</v>
      </c>
      <c r="K73" s="15">
        <v>15</v>
      </c>
      <c r="L73" s="15">
        <v>4</v>
      </c>
      <c r="M73" s="15">
        <v>3</v>
      </c>
      <c r="N73" s="15">
        <v>0</v>
      </c>
      <c r="O73" s="15">
        <v>29</v>
      </c>
      <c r="P73" s="15">
        <f>SUM(J73:O73)</f>
        <v>89</v>
      </c>
      <c r="Q73" s="15">
        <v>0</v>
      </c>
      <c r="R73" s="15">
        <v>0</v>
      </c>
      <c r="S73" s="15">
        <v>0</v>
      </c>
      <c r="T73" s="15">
        <v>0</v>
      </c>
      <c r="U73" s="15">
        <v>110</v>
      </c>
      <c r="V73" s="17"/>
      <c r="W73" s="17"/>
      <c r="AC73" s="28"/>
    </row>
    <row r="74" spans="1:29" s="27" customFormat="1" ht="15.75" customHeight="1">
      <c r="A74" s="20">
        <v>58</v>
      </c>
      <c r="B74" s="86"/>
      <c r="C74" s="19" t="str">
        <f>IF(A74="","VARA",VLOOKUP(A74,'[1]varas'!$A$4:$B$67,2))</f>
        <v>VT S.Talhada</v>
      </c>
      <c r="D74" s="13"/>
      <c r="E74" s="14"/>
      <c r="F74" s="15">
        <v>17</v>
      </c>
      <c r="G74" s="15">
        <v>1</v>
      </c>
      <c r="H74" s="15">
        <v>0</v>
      </c>
      <c r="I74" s="16">
        <f>SUM(F74:H74)</f>
        <v>18</v>
      </c>
      <c r="J74" s="15">
        <v>15</v>
      </c>
      <c r="K74" s="15">
        <v>2</v>
      </c>
      <c r="L74" s="15">
        <v>0</v>
      </c>
      <c r="M74" s="15">
        <v>0</v>
      </c>
      <c r="N74" s="15">
        <v>0</v>
      </c>
      <c r="O74" s="15">
        <v>1</v>
      </c>
      <c r="P74" s="15">
        <f>SUM(J74:O74)</f>
        <v>18</v>
      </c>
      <c r="Q74" s="15">
        <v>0</v>
      </c>
      <c r="R74" s="15">
        <v>0</v>
      </c>
      <c r="S74" s="15">
        <v>0</v>
      </c>
      <c r="T74" s="15">
        <v>0</v>
      </c>
      <c r="U74" s="15">
        <v>38</v>
      </c>
      <c r="V74" s="17"/>
      <c r="W74" s="17"/>
      <c r="AC74" s="28"/>
    </row>
    <row r="75" spans="1:29" s="27" customFormat="1" ht="14.25" customHeight="1">
      <c r="A75" s="20"/>
      <c r="B75" s="86"/>
      <c r="C75" s="21" t="s">
        <v>12</v>
      </c>
      <c r="D75" s="22"/>
      <c r="E75" s="23"/>
      <c r="F75" s="24">
        <f>SUM(F72:F74)</f>
        <v>101</v>
      </c>
      <c r="G75" s="24">
        <f>SUM(G72:G74)</f>
        <v>6</v>
      </c>
      <c r="H75" s="24">
        <f>SUM(H72:H74)</f>
        <v>0</v>
      </c>
      <c r="I75" s="25">
        <f>SUM(F75:H75)</f>
        <v>107</v>
      </c>
      <c r="J75" s="24">
        <f aca="true" t="shared" si="19" ref="J75:O75">SUM(J72:J74)</f>
        <v>53</v>
      </c>
      <c r="K75" s="24">
        <f t="shared" si="19"/>
        <v>17</v>
      </c>
      <c r="L75" s="24">
        <f t="shared" si="19"/>
        <v>4</v>
      </c>
      <c r="M75" s="24">
        <f t="shared" si="19"/>
        <v>3</v>
      </c>
      <c r="N75" s="24">
        <f t="shared" si="19"/>
        <v>0</v>
      </c>
      <c r="O75" s="24">
        <f t="shared" si="19"/>
        <v>30</v>
      </c>
      <c r="P75" s="24">
        <f>SUM(J75:O75)</f>
        <v>107</v>
      </c>
      <c r="Q75" s="24">
        <f>SUM(Q72:Q74)</f>
        <v>0</v>
      </c>
      <c r="R75" s="24">
        <f>SUM(R72:R74)</f>
        <v>0</v>
      </c>
      <c r="S75" s="24">
        <f>SUM(S72:S74)</f>
        <v>0</v>
      </c>
      <c r="T75" s="24">
        <f>SUM(T72:T74)</f>
        <v>0</v>
      </c>
      <c r="U75" s="24">
        <f>SUM(U72:U74)</f>
        <v>148</v>
      </c>
      <c r="V75" s="26">
        <f>IF(I75-Q75=0,"",IF(D75="",(P75+S75)/(I75-Q75),IF(AND(D75&lt;&gt;"",(P75+S75)/(I75-Q75)&gt;=50%),(P75+S75)/(I75-Q75),"")))</f>
        <v>1</v>
      </c>
      <c r="W75" s="26">
        <f>IF(I75=O75,"",IF(V75="",0,(P75+Q75+S75-O75)/(I75-O75)))</f>
        <v>1</v>
      </c>
      <c r="AC75" s="28"/>
    </row>
    <row r="76" spans="2:28" ht="19.5" customHeight="1">
      <c r="B76" s="86" t="s">
        <v>28</v>
      </c>
      <c r="C76" s="12" t="s">
        <v>61</v>
      </c>
      <c r="D76" s="13"/>
      <c r="E76" s="14" t="s">
        <v>56</v>
      </c>
      <c r="F76" s="30"/>
      <c r="G76" s="30"/>
      <c r="H76" s="30"/>
      <c r="I76" s="1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7"/>
      <c r="W76" s="17"/>
      <c r="AB76" s="18"/>
    </row>
    <row r="77" spans="1:28" ht="16.5" customHeight="1">
      <c r="A77" s="1">
        <v>43</v>
      </c>
      <c r="B77" s="86"/>
      <c r="C77" s="19" t="str">
        <f>IF(A77="","VARA",VLOOKUP(A77,'[1]varas'!$A$4:$B$67,2))</f>
        <v>1ª VT Petrolina</v>
      </c>
      <c r="D77" s="13"/>
      <c r="E77" s="14"/>
      <c r="F77" s="15">
        <v>0</v>
      </c>
      <c r="G77" s="15">
        <v>1</v>
      </c>
      <c r="H77" s="15">
        <v>0</v>
      </c>
      <c r="I77" s="16">
        <f>SUM(F77:H77)</f>
        <v>1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SUM(J77:O77)</f>
        <v>1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7"/>
      <c r="W77" s="17"/>
      <c r="AB77" s="18"/>
    </row>
    <row r="78" spans="1:28" ht="15" customHeight="1">
      <c r="A78" s="1">
        <v>26</v>
      </c>
      <c r="B78" s="86"/>
      <c r="C78" s="19" t="str">
        <f>IF(A78="","VARA",VLOOKUP(A78,'[1]varas'!$A$4:$B$67,2))</f>
        <v>1ª VT Cabo</v>
      </c>
      <c r="D78" s="13"/>
      <c r="E78" s="14"/>
      <c r="F78" s="15">
        <v>7</v>
      </c>
      <c r="G78" s="15">
        <v>2</v>
      </c>
      <c r="H78" s="15">
        <v>0</v>
      </c>
      <c r="I78" s="16">
        <f>SUM(F78:H78)</f>
        <v>9</v>
      </c>
      <c r="J78" s="15">
        <v>7</v>
      </c>
      <c r="K78" s="15">
        <v>0</v>
      </c>
      <c r="L78" s="15">
        <v>1</v>
      </c>
      <c r="M78" s="15">
        <v>0</v>
      </c>
      <c r="N78" s="15">
        <v>0</v>
      </c>
      <c r="O78" s="15">
        <v>0</v>
      </c>
      <c r="P78" s="15">
        <f>SUM(J78:O78)</f>
        <v>8</v>
      </c>
      <c r="Q78" s="15">
        <v>1</v>
      </c>
      <c r="R78" s="15">
        <v>0</v>
      </c>
      <c r="S78" s="15">
        <v>0</v>
      </c>
      <c r="T78" s="15">
        <v>0</v>
      </c>
      <c r="U78" s="15">
        <v>0</v>
      </c>
      <c r="V78" s="17"/>
      <c r="W78" s="17"/>
      <c r="AB78" s="18"/>
    </row>
    <row r="79" spans="1:28" ht="15" customHeight="1">
      <c r="A79" s="1">
        <v>27</v>
      </c>
      <c r="B79" s="86"/>
      <c r="C79" s="19" t="str">
        <f>IF(A79="","VARA",VLOOKUP(A79,'[1]varas'!$A$4:$B$67,2))</f>
        <v>2ª VT Cabo</v>
      </c>
      <c r="D79" s="13"/>
      <c r="E79" s="14"/>
      <c r="F79" s="15">
        <f>83+47+11+3</f>
        <v>144</v>
      </c>
      <c r="G79" s="15">
        <v>0</v>
      </c>
      <c r="H79" s="15">
        <v>0</v>
      </c>
      <c r="I79" s="16">
        <f>SUM(F79:H79)</f>
        <v>144</v>
      </c>
      <c r="J79" s="15">
        <v>23</v>
      </c>
      <c r="K79" s="15">
        <v>34</v>
      </c>
      <c r="L79" s="15">
        <v>11</v>
      </c>
      <c r="M79" s="15">
        <v>3</v>
      </c>
      <c r="N79" s="15">
        <v>0</v>
      </c>
      <c r="O79" s="15">
        <v>47</v>
      </c>
      <c r="P79" s="15">
        <f>SUM(J79:O79)</f>
        <v>118</v>
      </c>
      <c r="Q79" s="15">
        <v>13</v>
      </c>
      <c r="R79" s="15">
        <v>13</v>
      </c>
      <c r="S79" s="15">
        <v>0</v>
      </c>
      <c r="T79" s="15">
        <v>0</v>
      </c>
      <c r="U79" s="15">
        <v>133</v>
      </c>
      <c r="V79" s="17"/>
      <c r="W79" s="17"/>
      <c r="AB79" s="18"/>
    </row>
    <row r="80" spans="1:29" s="27" customFormat="1" ht="15.75" customHeight="1">
      <c r="A80" s="20"/>
      <c r="B80" s="86"/>
      <c r="C80" s="21" t="s">
        <v>12</v>
      </c>
      <c r="D80" s="22"/>
      <c r="E80" s="23"/>
      <c r="F80" s="24">
        <f>SUM(F76:F79)</f>
        <v>151</v>
      </c>
      <c r="G80" s="24">
        <f>SUM(G76:G79)</f>
        <v>3</v>
      </c>
      <c r="H80" s="24">
        <f>SUM(H76:H79)</f>
        <v>0</v>
      </c>
      <c r="I80" s="25">
        <f>SUM(F80:H80)</f>
        <v>154</v>
      </c>
      <c r="J80" s="24">
        <f aca="true" t="shared" si="20" ref="J80:O80">SUM(J76:J79)</f>
        <v>31</v>
      </c>
      <c r="K80" s="24">
        <f t="shared" si="20"/>
        <v>34</v>
      </c>
      <c r="L80" s="24">
        <f t="shared" si="20"/>
        <v>12</v>
      </c>
      <c r="M80" s="24">
        <f t="shared" si="20"/>
        <v>3</v>
      </c>
      <c r="N80" s="24">
        <f t="shared" si="20"/>
        <v>0</v>
      </c>
      <c r="O80" s="24">
        <f t="shared" si="20"/>
        <v>47</v>
      </c>
      <c r="P80" s="24">
        <f>SUM(J80:O80)</f>
        <v>127</v>
      </c>
      <c r="Q80" s="24">
        <f>SUM(Q76:Q79)</f>
        <v>14</v>
      </c>
      <c r="R80" s="24">
        <f>SUM(R76:R79)</f>
        <v>13</v>
      </c>
      <c r="S80" s="24">
        <f>SUM(S76:S79)</f>
        <v>0</v>
      </c>
      <c r="T80" s="24">
        <f>SUM(T76:T79)</f>
        <v>0</v>
      </c>
      <c r="U80" s="24">
        <f>SUM(U76:U79)</f>
        <v>133</v>
      </c>
      <c r="V80" s="26">
        <f>IF(I80-Q80=0,"",IF(D80="",(P80+S80)/(I80-Q80),IF(AND(D80&lt;&gt;"",(P80+S80)/(I80-Q80)&gt;=50%),(P80+S80)/(I80-Q80),"")))</f>
        <v>0.9071428571428571</v>
      </c>
      <c r="W80" s="26">
        <f>IF(I80=O80,"",IF(V80="",0,(P80+Q80+S80-O80)/(I80-O80)))</f>
        <v>0.8785046728971962</v>
      </c>
      <c r="AC80" s="28">
        <f>(Z80+AA80)/20</f>
        <v>0</v>
      </c>
    </row>
    <row r="81" spans="1:29" s="27" customFormat="1" ht="18.75" customHeight="1">
      <c r="A81" s="20"/>
      <c r="B81" s="86" t="s">
        <v>68</v>
      </c>
      <c r="C81" s="12" t="s">
        <v>55</v>
      </c>
      <c r="D81" s="67" t="s">
        <v>60</v>
      </c>
      <c r="E81" s="14" t="s">
        <v>86</v>
      </c>
      <c r="F81" s="30"/>
      <c r="G81" s="30"/>
      <c r="H81" s="30"/>
      <c r="I81" s="1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6"/>
      <c r="W81" s="26"/>
      <c r="AC81" s="28"/>
    </row>
    <row r="82" spans="1:29" s="27" customFormat="1" ht="17.25" customHeight="1">
      <c r="A82" s="20">
        <v>10</v>
      </c>
      <c r="B82" s="86"/>
      <c r="C82" s="19" t="str">
        <f>IF(A82="","VARA",VLOOKUP(A82,'[1]varas'!$A$4:$B$67,2))</f>
        <v>10ª VT Recife</v>
      </c>
      <c r="D82" s="13"/>
      <c r="E82" s="14"/>
      <c r="F82" s="15">
        <v>0</v>
      </c>
      <c r="G82" s="15">
        <v>2</v>
      </c>
      <c r="H82" s="15">
        <v>0</v>
      </c>
      <c r="I82" s="16">
        <f>SUM(F82:H82)</f>
        <v>2</v>
      </c>
      <c r="J82" s="15">
        <v>2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f>SUM(J82:O82)</f>
        <v>2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26"/>
      <c r="W82" s="26"/>
      <c r="AC82" s="28"/>
    </row>
    <row r="83" spans="1:29" s="27" customFormat="1" ht="15" customHeight="1">
      <c r="A83" s="20">
        <v>12</v>
      </c>
      <c r="B83" s="86"/>
      <c r="C83" s="19" t="str">
        <f>IF(A83="","VARA",VLOOKUP(A83,'[1]varas'!$A$4:$B$67,2))</f>
        <v>12ª VT Recife</v>
      </c>
      <c r="D83" s="13"/>
      <c r="E83" s="14"/>
      <c r="F83" s="15">
        <v>0</v>
      </c>
      <c r="G83" s="15">
        <v>2</v>
      </c>
      <c r="H83" s="15">
        <v>0</v>
      </c>
      <c r="I83" s="16">
        <f>SUM(F83:H83)</f>
        <v>2</v>
      </c>
      <c r="J83" s="15">
        <v>2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f>SUM(J83:O83)</f>
        <v>2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26"/>
      <c r="W83" s="26"/>
      <c r="AC83" s="28"/>
    </row>
    <row r="84" spans="1:29" s="27" customFormat="1" ht="15" customHeight="1">
      <c r="A84" s="20">
        <v>43</v>
      </c>
      <c r="B84" s="86"/>
      <c r="C84" s="19" t="str">
        <f>IF(A84="","VARA",VLOOKUP(A84,'[1]varas'!$A$4:$B$67,2))</f>
        <v>1ª VT Petrolina</v>
      </c>
      <c r="D84" s="13"/>
      <c r="E84" s="14"/>
      <c r="F84" s="15">
        <v>8</v>
      </c>
      <c r="G84" s="15">
        <v>0</v>
      </c>
      <c r="H84" s="15">
        <v>0</v>
      </c>
      <c r="I84" s="16">
        <f>SUM(F84:H84)</f>
        <v>8</v>
      </c>
      <c r="J84" s="15">
        <v>0</v>
      </c>
      <c r="K84" s="15">
        <v>0</v>
      </c>
      <c r="L84" s="15">
        <v>3</v>
      </c>
      <c r="M84" s="15">
        <v>3</v>
      </c>
      <c r="N84" s="15">
        <v>0</v>
      </c>
      <c r="O84" s="15">
        <v>2</v>
      </c>
      <c r="P84" s="15">
        <f>SUM(J84:O84)</f>
        <v>8</v>
      </c>
      <c r="Q84" s="15">
        <v>0</v>
      </c>
      <c r="R84" s="15">
        <v>0</v>
      </c>
      <c r="S84" s="15">
        <v>0</v>
      </c>
      <c r="T84" s="15">
        <v>0</v>
      </c>
      <c r="U84" s="15">
        <v>26</v>
      </c>
      <c r="V84" s="26"/>
      <c r="W84" s="26"/>
      <c r="AC84" s="28"/>
    </row>
    <row r="85" spans="1:29" s="27" customFormat="1" ht="18" customHeight="1">
      <c r="A85" s="20">
        <v>26</v>
      </c>
      <c r="B85" s="86"/>
      <c r="C85" s="19" t="str">
        <f>IF(A85="","VARA",VLOOKUP(A85,'[1]varas'!$A$4:$B$67,2))</f>
        <v>1ª VT Cabo</v>
      </c>
      <c r="D85" s="13"/>
      <c r="E85" s="14"/>
      <c r="F85" s="15">
        <v>0</v>
      </c>
      <c r="G85" s="15">
        <v>2</v>
      </c>
      <c r="H85" s="15">
        <v>0</v>
      </c>
      <c r="I85" s="16">
        <f>SUM(F85:H85)</f>
        <v>2</v>
      </c>
      <c r="J85" s="15">
        <v>2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f>SUM(J85:O85)</f>
        <v>2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26"/>
      <c r="W85" s="26"/>
      <c r="AC85" s="28"/>
    </row>
    <row r="86" spans="1:29" s="27" customFormat="1" ht="17.25" customHeight="1">
      <c r="A86" s="20"/>
      <c r="B86" s="86"/>
      <c r="C86" s="21" t="s">
        <v>12</v>
      </c>
      <c r="D86" s="22"/>
      <c r="E86" s="23"/>
      <c r="F86" s="24">
        <f>SUM(F81:F85)</f>
        <v>8</v>
      </c>
      <c r="G86" s="24">
        <f>SUM(G81:G85)</f>
        <v>6</v>
      </c>
      <c r="H86" s="24">
        <f>SUM(H81:H85)</f>
        <v>0</v>
      </c>
      <c r="I86" s="25">
        <f>SUM(F86:H86)</f>
        <v>14</v>
      </c>
      <c r="J86" s="24">
        <f aca="true" t="shared" si="21" ref="J86:O86">SUM(J81:J85)</f>
        <v>6</v>
      </c>
      <c r="K86" s="24">
        <f t="shared" si="21"/>
        <v>0</v>
      </c>
      <c r="L86" s="24">
        <f t="shared" si="21"/>
        <v>3</v>
      </c>
      <c r="M86" s="24">
        <f t="shared" si="21"/>
        <v>3</v>
      </c>
      <c r="N86" s="24">
        <f t="shared" si="21"/>
        <v>0</v>
      </c>
      <c r="O86" s="24">
        <f t="shared" si="21"/>
        <v>2</v>
      </c>
      <c r="P86" s="24">
        <f>SUM(J86:O86)</f>
        <v>14</v>
      </c>
      <c r="Q86" s="24">
        <f>SUM(Q81:Q85)</f>
        <v>0</v>
      </c>
      <c r="R86" s="24">
        <f>SUM(R81:R85)</f>
        <v>0</v>
      </c>
      <c r="S86" s="24">
        <f>SUM(S81:S85)</f>
        <v>0</v>
      </c>
      <c r="T86" s="24">
        <f>SUM(T81:T85)</f>
        <v>0</v>
      </c>
      <c r="U86" s="24">
        <f>SUM(U81:U85)</f>
        <v>26</v>
      </c>
      <c r="V86" s="26"/>
      <c r="W86" s="26"/>
      <c r="AC86" s="28"/>
    </row>
    <row r="87" spans="1:29" s="27" customFormat="1" ht="18" customHeight="1">
      <c r="A87" s="20"/>
      <c r="B87" s="86" t="s">
        <v>54</v>
      </c>
      <c r="C87" s="12" t="s">
        <v>50</v>
      </c>
      <c r="D87" s="13"/>
      <c r="E87" s="14" t="s">
        <v>56</v>
      </c>
      <c r="F87" s="30"/>
      <c r="G87" s="30"/>
      <c r="H87" s="30"/>
      <c r="I87" s="1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7"/>
      <c r="W87" s="17"/>
      <c r="AC87" s="28"/>
    </row>
    <row r="88" spans="1:29" s="27" customFormat="1" ht="18" customHeight="1">
      <c r="A88" s="20">
        <v>4</v>
      </c>
      <c r="B88" s="86"/>
      <c r="C88" s="19" t="str">
        <f>IF(A88="","VARA",VLOOKUP(A88,'[1]varas'!$A$4:$B$67,2))</f>
        <v>4ª VT Recife</v>
      </c>
      <c r="D88" s="13"/>
      <c r="E88" s="14"/>
      <c r="F88" s="15">
        <v>3</v>
      </c>
      <c r="G88" s="15">
        <v>0</v>
      </c>
      <c r="H88" s="15">
        <v>0</v>
      </c>
      <c r="I88" s="16">
        <f>SUM(F88:H88)</f>
        <v>3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2</v>
      </c>
      <c r="P88" s="15">
        <f>SUM(J88:O88)</f>
        <v>3</v>
      </c>
      <c r="Q88" s="15">
        <v>0</v>
      </c>
      <c r="R88" s="15">
        <v>0</v>
      </c>
      <c r="S88" s="15">
        <v>0</v>
      </c>
      <c r="T88" s="15">
        <v>0</v>
      </c>
      <c r="U88" s="15">
        <v>17</v>
      </c>
      <c r="V88" s="17"/>
      <c r="W88" s="17"/>
      <c r="AC88" s="28"/>
    </row>
    <row r="89" spans="1:29" s="27" customFormat="1" ht="18" customHeight="1">
      <c r="A89" s="20">
        <v>8</v>
      </c>
      <c r="B89" s="86"/>
      <c r="C89" s="19" t="str">
        <f>IF(A89="","VARA",VLOOKUP(A89,'[1]varas'!$A$4:$B$67,2))</f>
        <v>8ª VT Recife</v>
      </c>
      <c r="D89" s="13"/>
      <c r="E89" s="14"/>
      <c r="F89" s="15">
        <v>8</v>
      </c>
      <c r="G89" s="15">
        <v>0</v>
      </c>
      <c r="H89" s="15">
        <v>0</v>
      </c>
      <c r="I89" s="16">
        <f>SUM(F89:H89)</f>
        <v>8</v>
      </c>
      <c r="J89" s="15">
        <v>3</v>
      </c>
      <c r="K89" s="15">
        <v>1</v>
      </c>
      <c r="L89" s="15">
        <v>0</v>
      </c>
      <c r="M89" s="15">
        <v>0</v>
      </c>
      <c r="N89" s="15">
        <v>0</v>
      </c>
      <c r="O89" s="15">
        <v>4</v>
      </c>
      <c r="P89" s="15">
        <f>SUM(J89:O89)</f>
        <v>8</v>
      </c>
      <c r="Q89" s="15">
        <v>0</v>
      </c>
      <c r="R89" s="15">
        <v>0</v>
      </c>
      <c r="S89" s="15">
        <v>0</v>
      </c>
      <c r="T89" s="15">
        <v>0</v>
      </c>
      <c r="U89" s="15">
        <v>18</v>
      </c>
      <c r="V89" s="17"/>
      <c r="W89" s="17"/>
      <c r="AC89" s="28"/>
    </row>
    <row r="90" spans="1:29" s="27" customFormat="1" ht="15.75" customHeight="1">
      <c r="A90" s="20">
        <v>10</v>
      </c>
      <c r="B90" s="86"/>
      <c r="C90" s="19" t="str">
        <f>IF(A90="","VARA",VLOOKUP(A90,'[1]varas'!$A$4:$B$67,2))</f>
        <v>10ª VT Recife</v>
      </c>
      <c r="D90" s="13"/>
      <c r="E90" s="14"/>
      <c r="F90" s="15">
        <f>21+14+3+4</f>
        <v>42</v>
      </c>
      <c r="G90" s="15">
        <v>0</v>
      </c>
      <c r="H90" s="15">
        <v>0</v>
      </c>
      <c r="I90" s="16">
        <f aca="true" t="shared" si="22" ref="I90:I95">SUM(F90:H90)</f>
        <v>42</v>
      </c>
      <c r="J90" s="15">
        <v>19</v>
      </c>
      <c r="K90" s="15">
        <v>2</v>
      </c>
      <c r="L90" s="15">
        <v>3</v>
      </c>
      <c r="M90" s="15">
        <v>4</v>
      </c>
      <c r="N90" s="15">
        <v>0</v>
      </c>
      <c r="O90" s="15">
        <v>14</v>
      </c>
      <c r="P90" s="15">
        <f aca="true" t="shared" si="23" ref="P90:P95">SUM(J90:O90)</f>
        <v>42</v>
      </c>
      <c r="Q90" s="15">
        <v>0</v>
      </c>
      <c r="R90" s="15">
        <v>0</v>
      </c>
      <c r="S90" s="15">
        <v>0</v>
      </c>
      <c r="T90" s="15">
        <v>0</v>
      </c>
      <c r="U90" s="15">
        <v>86</v>
      </c>
      <c r="V90" s="17"/>
      <c r="W90" s="17"/>
      <c r="AC90" s="28"/>
    </row>
    <row r="91" spans="1:29" s="27" customFormat="1" ht="15.75" customHeight="1">
      <c r="A91" s="20">
        <v>17</v>
      </c>
      <c r="B91" s="86"/>
      <c r="C91" s="19" t="str">
        <f>IF(A91="","VARA",VLOOKUP(A91,'[1]varas'!$A$4:$B$67,2))</f>
        <v>17ª VT Recife</v>
      </c>
      <c r="D91" s="13"/>
      <c r="E91" s="14"/>
      <c r="F91" s="15">
        <v>11</v>
      </c>
      <c r="G91" s="15">
        <v>0</v>
      </c>
      <c r="H91" s="15">
        <v>0</v>
      </c>
      <c r="I91" s="16">
        <f t="shared" si="22"/>
        <v>11</v>
      </c>
      <c r="J91" s="15">
        <v>4</v>
      </c>
      <c r="K91" s="15">
        <v>1</v>
      </c>
      <c r="L91" s="15">
        <v>0</v>
      </c>
      <c r="M91" s="15">
        <v>0</v>
      </c>
      <c r="N91" s="15">
        <v>0</v>
      </c>
      <c r="O91" s="15">
        <v>6</v>
      </c>
      <c r="P91" s="15">
        <f t="shared" si="23"/>
        <v>11</v>
      </c>
      <c r="Q91" s="15">
        <v>0</v>
      </c>
      <c r="R91" s="15">
        <v>0</v>
      </c>
      <c r="S91" s="15">
        <v>0</v>
      </c>
      <c r="T91" s="15">
        <v>0</v>
      </c>
      <c r="U91" s="15">
        <v>16</v>
      </c>
      <c r="V91" s="17"/>
      <c r="W91" s="17"/>
      <c r="AC91" s="28"/>
    </row>
    <row r="92" spans="1:29" s="27" customFormat="1" ht="15" customHeight="1">
      <c r="A92" s="20">
        <v>18</v>
      </c>
      <c r="B92" s="86"/>
      <c r="C92" s="19" t="str">
        <f>IF(A92="","VARA",VLOOKUP(A92,'[1]varas'!$A$4:$B$67,2))</f>
        <v>18ª VT Recife</v>
      </c>
      <c r="D92" s="13"/>
      <c r="E92" s="14"/>
      <c r="F92" s="15">
        <v>20</v>
      </c>
      <c r="G92" s="15">
        <v>0</v>
      </c>
      <c r="H92" s="15">
        <v>0</v>
      </c>
      <c r="I92" s="16">
        <f t="shared" si="22"/>
        <v>20</v>
      </c>
      <c r="J92" s="15">
        <v>1</v>
      </c>
      <c r="K92" s="15">
        <v>4</v>
      </c>
      <c r="L92" s="15">
        <v>0</v>
      </c>
      <c r="M92" s="15">
        <v>1</v>
      </c>
      <c r="N92" s="15">
        <v>0</v>
      </c>
      <c r="O92" s="15">
        <v>10</v>
      </c>
      <c r="P92" s="15">
        <f t="shared" si="23"/>
        <v>16</v>
      </c>
      <c r="Q92" s="15">
        <v>4</v>
      </c>
      <c r="R92" s="15">
        <v>0</v>
      </c>
      <c r="S92" s="15">
        <v>0</v>
      </c>
      <c r="T92" s="15">
        <v>0</v>
      </c>
      <c r="U92" s="15">
        <v>42</v>
      </c>
      <c r="V92" s="17"/>
      <c r="W92" s="17"/>
      <c r="AC92" s="28"/>
    </row>
    <row r="93" spans="1:29" s="27" customFormat="1" ht="16.5" customHeight="1">
      <c r="A93" s="20">
        <v>39</v>
      </c>
      <c r="B93" s="86"/>
      <c r="C93" s="19" t="str">
        <f>IF(A93="","VARA",VLOOKUP(A93,'[1]varas'!$A$4:$B$67,2))</f>
        <v>2ª VT Olinda</v>
      </c>
      <c r="D93" s="13"/>
      <c r="E93" s="14"/>
      <c r="F93" s="15">
        <v>3</v>
      </c>
      <c r="G93" s="15">
        <v>0</v>
      </c>
      <c r="H93" s="15">
        <v>0</v>
      </c>
      <c r="I93" s="16">
        <f t="shared" si="22"/>
        <v>3</v>
      </c>
      <c r="J93" s="15">
        <v>3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f t="shared" si="23"/>
        <v>3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7"/>
      <c r="W93" s="17"/>
      <c r="AC93" s="28"/>
    </row>
    <row r="94" spans="1:29" s="27" customFormat="1" ht="15.75" customHeight="1">
      <c r="A94" s="20">
        <v>32</v>
      </c>
      <c r="B94" s="86"/>
      <c r="C94" s="19" t="str">
        <f>IF(A94="","VARA",VLOOKUP(A94,'[1]varas'!$A$4:$B$67,2))</f>
        <v>1ª VT Ipojuca</v>
      </c>
      <c r="D94" s="13"/>
      <c r="E94" s="14"/>
      <c r="F94" s="15">
        <f>22+3+11</f>
        <v>36</v>
      </c>
      <c r="G94" s="15">
        <v>8</v>
      </c>
      <c r="H94" s="15">
        <v>0</v>
      </c>
      <c r="I94" s="16">
        <f t="shared" si="22"/>
        <v>44</v>
      </c>
      <c r="J94" s="15">
        <v>15</v>
      </c>
      <c r="K94" s="15">
        <v>3</v>
      </c>
      <c r="L94" s="15">
        <v>11</v>
      </c>
      <c r="M94" s="15">
        <v>0</v>
      </c>
      <c r="N94" s="15">
        <v>0</v>
      </c>
      <c r="O94" s="15">
        <v>3</v>
      </c>
      <c r="P94" s="15">
        <f t="shared" si="23"/>
        <v>32</v>
      </c>
      <c r="Q94" s="15">
        <v>12</v>
      </c>
      <c r="R94" s="15">
        <v>0</v>
      </c>
      <c r="S94" s="15">
        <v>0</v>
      </c>
      <c r="T94" s="15">
        <v>0</v>
      </c>
      <c r="U94" s="15">
        <v>33</v>
      </c>
      <c r="V94" s="17"/>
      <c r="W94" s="17"/>
      <c r="AC94" s="28"/>
    </row>
    <row r="95" spans="1:29" s="27" customFormat="1" ht="15.75" customHeight="1">
      <c r="A95" s="20"/>
      <c r="B95" s="86"/>
      <c r="C95" s="21" t="s">
        <v>12</v>
      </c>
      <c r="D95" s="22"/>
      <c r="E95" s="23"/>
      <c r="F95" s="24">
        <f>SUM(F87:F94)</f>
        <v>123</v>
      </c>
      <c r="G95" s="24">
        <f>SUM(G87:G94)</f>
        <v>8</v>
      </c>
      <c r="H95" s="24">
        <f>SUM(H87:H94)</f>
        <v>0</v>
      </c>
      <c r="I95" s="25">
        <f t="shared" si="22"/>
        <v>131</v>
      </c>
      <c r="J95" s="24">
        <f aca="true" t="shared" si="24" ref="J95:O95">SUM(J87:J94)</f>
        <v>45</v>
      </c>
      <c r="K95" s="24">
        <f t="shared" si="24"/>
        <v>12</v>
      </c>
      <c r="L95" s="24">
        <f t="shared" si="24"/>
        <v>14</v>
      </c>
      <c r="M95" s="24">
        <f t="shared" si="24"/>
        <v>5</v>
      </c>
      <c r="N95" s="24">
        <f t="shared" si="24"/>
        <v>0</v>
      </c>
      <c r="O95" s="24">
        <f t="shared" si="24"/>
        <v>39</v>
      </c>
      <c r="P95" s="24">
        <f t="shared" si="23"/>
        <v>115</v>
      </c>
      <c r="Q95" s="24">
        <f>SUM(Q87:Q94)</f>
        <v>16</v>
      </c>
      <c r="R95" s="24">
        <f>SUM(R87:R94)</f>
        <v>0</v>
      </c>
      <c r="S95" s="24">
        <f>SUM(S87:S94)</f>
        <v>0</v>
      </c>
      <c r="T95" s="24">
        <f>SUM(T87:T94)</f>
        <v>0</v>
      </c>
      <c r="U95" s="24">
        <f>SUM(U87:U94)</f>
        <v>212</v>
      </c>
      <c r="V95" s="26">
        <f>IF(I95-Q95=0,"",IF(D95="",(P95+S95)/(I95-Q95),IF(AND(D95&lt;&gt;"",(P95+S95)/(I95-Q95)&gt;=50%),(P95+S95)/(I95-Q95),"")))</f>
        <v>1</v>
      </c>
      <c r="W95" s="26">
        <f>IF(I95=O95,"",IF(V95="",0,(P95+Q95+S95-O95)/(I95-O95)))</f>
        <v>1</v>
      </c>
      <c r="AC95" s="28"/>
    </row>
    <row r="96" spans="1:29" s="27" customFormat="1" ht="15" customHeight="1">
      <c r="A96" s="20"/>
      <c r="B96" s="66"/>
      <c r="C96" s="31"/>
      <c r="D96" s="32"/>
      <c r="E96" s="33"/>
      <c r="F96" s="34"/>
      <c r="G96" s="34"/>
      <c r="H96" s="34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6"/>
      <c r="W96" s="36"/>
      <c r="AC96" s="28"/>
    </row>
    <row r="97" spans="1:29" s="27" customFormat="1" ht="12.75">
      <c r="A97" s="20"/>
      <c r="B97" s="73" t="s">
        <v>75</v>
      </c>
      <c r="C97" s="31"/>
      <c r="D97" s="32"/>
      <c r="E97" s="33"/>
      <c r="F97" s="34"/>
      <c r="G97" s="34"/>
      <c r="H97" s="34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6"/>
      <c r="W97" s="36"/>
      <c r="AC97" s="28"/>
    </row>
    <row r="98" spans="1:29" s="27" customFormat="1" ht="12.75">
      <c r="A98" s="20"/>
      <c r="B98" s="73" t="s">
        <v>80</v>
      </c>
      <c r="C98" s="31"/>
      <c r="D98" s="32"/>
      <c r="E98" s="33"/>
      <c r="F98" s="34"/>
      <c r="G98" s="34"/>
      <c r="H98" s="34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6"/>
      <c r="W98" s="36"/>
      <c r="AC98" s="28"/>
    </row>
    <row r="99" spans="1:29" s="27" customFormat="1" ht="12.75">
      <c r="A99" s="20"/>
      <c r="B99" s="77" t="s">
        <v>87</v>
      </c>
      <c r="C99" s="31"/>
      <c r="D99" s="32"/>
      <c r="E99" s="33"/>
      <c r="F99" s="34"/>
      <c r="G99" s="34"/>
      <c r="H99" s="34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6"/>
      <c r="W99" s="36"/>
      <c r="AC99" s="28"/>
    </row>
    <row r="100" spans="1:29" s="27" customFormat="1" ht="12.75">
      <c r="A100" s="20"/>
      <c r="B100" s="77" t="s">
        <v>88</v>
      </c>
      <c r="C100" s="31"/>
      <c r="D100" s="32"/>
      <c r="E100" s="33"/>
      <c r="F100" s="34"/>
      <c r="G100" s="34"/>
      <c r="H100" s="34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6"/>
      <c r="W100" s="36"/>
      <c r="AC100" s="28"/>
    </row>
    <row r="101" spans="1:29" s="27" customFormat="1" ht="12.75">
      <c r="A101" s="20"/>
      <c r="B101" s="73"/>
      <c r="C101" s="31"/>
      <c r="D101" s="32"/>
      <c r="E101" s="33"/>
      <c r="F101" s="34"/>
      <c r="G101" s="34"/>
      <c r="H101" s="34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6"/>
      <c r="W101" s="36"/>
      <c r="AC101" s="28"/>
    </row>
    <row r="102" spans="2:28" ht="11.25" customHeight="1" thickBot="1">
      <c r="B102" s="73"/>
      <c r="C102" s="37"/>
      <c r="D102" s="32"/>
      <c r="E102" s="38"/>
      <c r="F102" s="32"/>
      <c r="G102" s="32"/>
      <c r="H102" s="32"/>
      <c r="I102" s="39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40"/>
      <c r="W102" s="40"/>
      <c r="AB102" s="18"/>
    </row>
    <row r="103" spans="2:23" ht="12">
      <c r="B103" s="41" t="s">
        <v>29</v>
      </c>
      <c r="C103" s="42"/>
      <c r="D103" s="43"/>
      <c r="E103" s="44"/>
      <c r="F103" s="44" t="s">
        <v>30</v>
      </c>
      <c r="G103" s="45"/>
      <c r="H103" s="43"/>
      <c r="I103" s="43"/>
      <c r="J103" s="43"/>
      <c r="K103" s="46" t="s">
        <v>31</v>
      </c>
      <c r="L103" s="43"/>
      <c r="M103" s="43"/>
      <c r="N103" s="43"/>
      <c r="O103" s="46"/>
      <c r="P103" s="46" t="s">
        <v>32</v>
      </c>
      <c r="Q103" s="43"/>
      <c r="R103" s="43"/>
      <c r="S103" s="46"/>
      <c r="T103" s="46" t="s">
        <v>69</v>
      </c>
      <c r="U103" s="46"/>
      <c r="V103" s="46"/>
      <c r="W103" s="47"/>
    </row>
    <row r="104" spans="2:23" ht="12">
      <c r="B104" s="48" t="s">
        <v>33</v>
      </c>
      <c r="F104" s="49" t="s">
        <v>34</v>
      </c>
      <c r="G104" s="2"/>
      <c r="K104" s="49" t="s">
        <v>35</v>
      </c>
      <c r="O104" s="49"/>
      <c r="P104" s="49" t="s">
        <v>36</v>
      </c>
      <c r="S104" s="49"/>
      <c r="T104" s="49"/>
      <c r="U104" s="49"/>
      <c r="W104" s="50"/>
    </row>
    <row r="105" spans="1:41" s="49" customFormat="1" ht="12">
      <c r="A105" s="1"/>
      <c r="B105" s="48" t="s">
        <v>37</v>
      </c>
      <c r="C105" s="3"/>
      <c r="D105" s="1"/>
      <c r="F105" s="49" t="s">
        <v>38</v>
      </c>
      <c r="G105" s="2"/>
      <c r="H105" s="1"/>
      <c r="K105" s="49" t="s">
        <v>39</v>
      </c>
      <c r="L105" s="1"/>
      <c r="M105" s="1"/>
      <c r="N105" s="1"/>
      <c r="O105" s="51"/>
      <c r="P105" s="51" t="s">
        <v>40</v>
      </c>
      <c r="Q105" s="1"/>
      <c r="V105" s="1"/>
      <c r="W105" s="50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49" customFormat="1" ht="12">
      <c r="A106" s="1"/>
      <c r="B106" s="52" t="s">
        <v>49</v>
      </c>
      <c r="C106" s="3"/>
      <c r="D106" s="1"/>
      <c r="F106" s="49" t="s">
        <v>41</v>
      </c>
      <c r="H106" s="1"/>
      <c r="K106" s="49" t="s">
        <v>42</v>
      </c>
      <c r="L106" s="1"/>
      <c r="M106" s="1"/>
      <c r="N106" s="1"/>
      <c r="O106" s="51"/>
      <c r="P106" s="51" t="s">
        <v>43</v>
      </c>
      <c r="Q106" s="1"/>
      <c r="S106" s="3"/>
      <c r="T106" s="3"/>
      <c r="U106" s="3"/>
      <c r="V106" s="1"/>
      <c r="W106" s="50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49" customFormat="1" ht="12.75" thickBot="1">
      <c r="A107" s="1"/>
      <c r="B107" s="53" t="s">
        <v>44</v>
      </c>
      <c r="C107" s="54"/>
      <c r="D107" s="55"/>
      <c r="E107" s="56"/>
      <c r="F107" s="56" t="s">
        <v>45</v>
      </c>
      <c r="G107" s="55"/>
      <c r="H107" s="54"/>
      <c r="I107" s="56"/>
      <c r="J107" s="56"/>
      <c r="K107" s="55"/>
      <c r="L107" s="55"/>
      <c r="M107" s="55"/>
      <c r="N107" s="55"/>
      <c r="O107" s="56"/>
      <c r="P107" s="56" t="s">
        <v>46</v>
      </c>
      <c r="Q107" s="55"/>
      <c r="R107" s="55"/>
      <c r="S107" s="55"/>
      <c r="T107" s="55"/>
      <c r="U107" s="55"/>
      <c r="V107" s="55"/>
      <c r="W107" s="57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49" customFormat="1" ht="12">
      <c r="A108" s="1"/>
      <c r="B108" s="3"/>
      <c r="C108" s="3"/>
      <c r="D108" s="1"/>
      <c r="G108" s="1"/>
      <c r="H108" s="3"/>
      <c r="K108" s="1"/>
      <c r="L108" s="1"/>
      <c r="M108" s="1"/>
      <c r="N108" s="1"/>
      <c r="Q108" s="1"/>
      <c r="R108" s="1"/>
      <c r="S108" s="1"/>
      <c r="T108" s="1"/>
      <c r="U108" s="1"/>
      <c r="V108" s="1"/>
      <c r="W108" s="5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49" customFormat="1" ht="12.75">
      <c r="A109" s="1"/>
      <c r="B109" s="51" t="s">
        <v>47</v>
      </c>
      <c r="C109" s="58"/>
      <c r="F109" s="59"/>
      <c r="H109" s="1"/>
      <c r="I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5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7" ht="12.75">
      <c r="B110" s="60" t="s">
        <v>48</v>
      </c>
      <c r="C110" s="61" t="s">
        <v>89</v>
      </c>
      <c r="D110" s="62"/>
      <c r="E110" s="63"/>
      <c r="F110" s="59"/>
      <c r="G110" s="64"/>
    </row>
    <row r="111" spans="2:7" ht="12.75">
      <c r="B111" s="60"/>
      <c r="C111" s="61" t="s">
        <v>90</v>
      </c>
      <c r="D111" s="62"/>
      <c r="E111" s="63"/>
      <c r="F111" s="59"/>
      <c r="G111" s="64"/>
    </row>
    <row r="112" spans="2:7" ht="12.75" customHeight="1">
      <c r="B112" s="60"/>
      <c r="C112" s="61"/>
      <c r="D112" s="62"/>
      <c r="E112" s="63"/>
      <c r="F112" s="59"/>
      <c r="G112" s="64"/>
    </row>
    <row r="113" spans="2:13" ht="12.75" customHeight="1">
      <c r="B113" s="60"/>
      <c r="C113" s="61"/>
      <c r="D113" s="62"/>
      <c r="E113" s="63"/>
      <c r="F113" s="59"/>
      <c r="G113" s="64"/>
      <c r="I113" s="81" t="s">
        <v>63</v>
      </c>
      <c r="J113" s="81"/>
      <c r="K113" s="81"/>
      <c r="L113" s="81"/>
      <c r="M113" s="81"/>
    </row>
    <row r="114" spans="2:7" ht="12.75" customHeight="1" hidden="1">
      <c r="B114" s="68"/>
      <c r="C114" s="58"/>
      <c r="D114" s="69"/>
      <c r="E114" s="63"/>
      <c r="F114" s="59"/>
      <c r="G114" s="69"/>
    </row>
    <row r="115" spans="2:7" ht="12.75" customHeight="1" hidden="1">
      <c r="B115" s="68"/>
      <c r="C115" s="58"/>
      <c r="D115" s="69"/>
      <c r="E115" s="63"/>
      <c r="F115" s="59"/>
      <c r="G115" s="69"/>
    </row>
    <row r="116" spans="2:7" ht="12.75" customHeight="1" hidden="1">
      <c r="B116" s="68"/>
      <c r="C116" s="58"/>
      <c r="D116" s="69"/>
      <c r="E116" s="63"/>
      <c r="F116" s="59"/>
      <c r="G116" s="69"/>
    </row>
    <row r="117" spans="2:13" ht="12.75" customHeight="1">
      <c r="B117" s="65"/>
      <c r="C117" s="2"/>
      <c r="D117" s="2"/>
      <c r="E117" s="2"/>
      <c r="F117" s="2"/>
      <c r="G117" s="2"/>
      <c r="I117" s="78" t="s">
        <v>64</v>
      </c>
      <c r="J117" s="79"/>
      <c r="K117" s="79"/>
      <c r="L117" s="79"/>
      <c r="M117" s="79"/>
    </row>
    <row r="118" spans="9:13" ht="12.75" customHeight="1">
      <c r="I118" s="80"/>
      <c r="J118" s="80"/>
      <c r="K118" s="80"/>
      <c r="L118" s="80"/>
      <c r="M118" s="80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31">
    <mergeCell ref="B1:W1"/>
    <mergeCell ref="B2:B3"/>
    <mergeCell ref="C2:C4"/>
    <mergeCell ref="D2:E4"/>
    <mergeCell ref="F2:I2"/>
    <mergeCell ref="J2:P3"/>
    <mergeCell ref="Q2:R3"/>
    <mergeCell ref="S2:S4"/>
    <mergeCell ref="V2:W3"/>
    <mergeCell ref="F3:F4"/>
    <mergeCell ref="B10:B15"/>
    <mergeCell ref="B5:B9"/>
    <mergeCell ref="B28:B33"/>
    <mergeCell ref="B37:B42"/>
    <mergeCell ref="B34:B36"/>
    <mergeCell ref="B43:B47"/>
    <mergeCell ref="B81:B86"/>
    <mergeCell ref="B25:B27"/>
    <mergeCell ref="B16:B24"/>
    <mergeCell ref="G3:H3"/>
    <mergeCell ref="I3:I4"/>
    <mergeCell ref="T2:T4"/>
    <mergeCell ref="U2:U4"/>
    <mergeCell ref="I117:M118"/>
    <mergeCell ref="I113:M113"/>
    <mergeCell ref="B48:B54"/>
    <mergeCell ref="B65:B71"/>
    <mergeCell ref="B72:B75"/>
    <mergeCell ref="B76:B80"/>
    <mergeCell ref="B87:B95"/>
    <mergeCell ref="B55:B64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mccga</cp:lastModifiedBy>
  <cp:lastPrinted>2012-08-21T19:46:31Z</cp:lastPrinted>
  <dcterms:created xsi:type="dcterms:W3CDTF">2010-01-28T12:41:07Z</dcterms:created>
  <dcterms:modified xsi:type="dcterms:W3CDTF">2012-08-21T19:51:55Z</dcterms:modified>
  <cp:category/>
  <cp:version/>
  <cp:contentType/>
  <cp:contentStatus/>
  <cp:revision>1</cp:revision>
</cp:coreProperties>
</file>